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3256" windowHeight="14616"/>
  </bookViews>
  <sheets>
    <sheet name="Maros rovid" sheetId="5" r:id="rId1"/>
    <sheet name="Sepsi rovid" sheetId="1" r:id="rId2"/>
    <sheet name="Sepsi hosszu" sheetId="2" r:id="rId3"/>
    <sheet name="Csik rovid" sheetId="6" r:id="rId4"/>
    <sheet name="Csik hosszu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0" i="7"/>
  <c r="A39"/>
  <c r="A37"/>
  <c r="A36"/>
  <c r="A35"/>
  <c r="A33"/>
  <c r="A32"/>
  <c r="A38" s="1"/>
  <c r="A26"/>
  <c r="A29" s="1"/>
  <c r="A24"/>
  <c r="A23"/>
  <c r="A20"/>
  <c r="I20" s="1"/>
  <c r="A19"/>
  <c r="A22" s="1"/>
  <c r="B20"/>
  <c r="H19"/>
  <c r="G19"/>
  <c r="F19"/>
  <c r="I18"/>
  <c r="H18"/>
  <c r="G18"/>
  <c r="F18"/>
  <c r="E18"/>
  <c r="B18"/>
  <c r="I17"/>
  <c r="H17"/>
  <c r="G17"/>
  <c r="F17"/>
  <c r="E17"/>
  <c r="B17"/>
  <c r="I16"/>
  <c r="H16"/>
  <c r="G16"/>
  <c r="F16"/>
  <c r="E16"/>
  <c r="B16"/>
  <c r="I15"/>
  <c r="H15"/>
  <c r="G15"/>
  <c r="F15"/>
  <c r="E15"/>
  <c r="B15"/>
  <c r="I14"/>
  <c r="H14"/>
  <c r="G14"/>
  <c r="F14"/>
  <c r="E14"/>
  <c r="B14"/>
  <c r="I13"/>
  <c r="H13"/>
  <c r="G13"/>
  <c r="F13"/>
  <c r="E13"/>
  <c r="B13"/>
  <c r="I12"/>
  <c r="H12"/>
  <c r="G12"/>
  <c r="F12"/>
  <c r="E12"/>
  <c r="B12"/>
  <c r="I11"/>
  <c r="H11"/>
  <c r="G11"/>
  <c r="F11"/>
  <c r="E11"/>
  <c r="B11"/>
  <c r="I10"/>
  <c r="H10"/>
  <c r="G10"/>
  <c r="F10"/>
  <c r="E10"/>
  <c r="B10"/>
  <c r="G61" i="6"/>
  <c r="F61"/>
  <c r="E61"/>
  <c r="B61"/>
  <c r="A61"/>
  <c r="I61" s="1"/>
  <c r="A60"/>
  <c r="B60" s="1"/>
  <c r="A59"/>
  <c r="G59" s="1"/>
  <c r="I58"/>
  <c r="A58"/>
  <c r="H58" s="1"/>
  <c r="I57"/>
  <c r="H57"/>
  <c r="F57"/>
  <c r="A57"/>
  <c r="E57" s="1"/>
  <c r="I56"/>
  <c r="H56"/>
  <c r="G56"/>
  <c r="B56"/>
  <c r="A56"/>
  <c r="F56" s="1"/>
  <c r="I55"/>
  <c r="H55"/>
  <c r="G55"/>
  <c r="F55"/>
  <c r="E55"/>
  <c r="B55"/>
  <c r="A55"/>
  <c r="H54"/>
  <c r="G54"/>
  <c r="F54"/>
  <c r="E54"/>
  <c r="A54"/>
  <c r="I54" s="1"/>
  <c r="E53"/>
  <c r="B53"/>
  <c r="A53"/>
  <c r="G53" s="1"/>
  <c r="E52"/>
  <c r="A52"/>
  <c r="H52" s="1"/>
  <c r="A51"/>
  <c r="I51" s="1"/>
  <c r="I50"/>
  <c r="A50"/>
  <c r="F50" s="1"/>
  <c r="I49"/>
  <c r="H49"/>
  <c r="A49"/>
  <c r="G49" s="1"/>
  <c r="A37"/>
  <c r="A38"/>
  <c r="A39"/>
  <c r="A40"/>
  <c r="A41"/>
  <c r="A42"/>
  <c r="A43"/>
  <c r="A44"/>
  <c r="A45"/>
  <c r="A46"/>
  <c r="A47"/>
  <c r="A48"/>
  <c r="A36"/>
  <c r="G36"/>
  <c r="A35"/>
  <c r="A34"/>
  <c r="A33"/>
  <c r="A32"/>
  <c r="E32" s="1"/>
  <c r="A31"/>
  <c r="A30"/>
  <c r="A29"/>
  <c r="F29" s="1"/>
  <c r="A28"/>
  <c r="A27"/>
  <c r="F27" s="1"/>
  <c r="A26"/>
  <c r="A25"/>
  <c r="A24"/>
  <c r="B24" s="1"/>
  <c r="A23"/>
  <c r="E22"/>
  <c r="F22"/>
  <c r="G22"/>
  <c r="H22"/>
  <c r="I22"/>
  <c r="E23"/>
  <c r="F23"/>
  <c r="G23"/>
  <c r="H23"/>
  <c r="I23"/>
  <c r="E25"/>
  <c r="F25"/>
  <c r="G25"/>
  <c r="H25"/>
  <c r="I25"/>
  <c r="E26"/>
  <c r="F26"/>
  <c r="G26"/>
  <c r="H26"/>
  <c r="I26"/>
  <c r="E28"/>
  <c r="F28"/>
  <c r="G28"/>
  <c r="H28"/>
  <c r="I28"/>
  <c r="E29"/>
  <c r="G29"/>
  <c r="H29"/>
  <c r="I29"/>
  <c r="E30"/>
  <c r="F30"/>
  <c r="G30"/>
  <c r="H30"/>
  <c r="I30"/>
  <c r="E31"/>
  <c r="F31"/>
  <c r="G31"/>
  <c r="H31"/>
  <c r="I31"/>
  <c r="F32"/>
  <c r="G32"/>
  <c r="H32"/>
  <c r="I32"/>
  <c r="E33"/>
  <c r="F33"/>
  <c r="G33"/>
  <c r="H33"/>
  <c r="I33"/>
  <c r="E34"/>
  <c r="F34"/>
  <c r="G34"/>
  <c r="H34"/>
  <c r="I34"/>
  <c r="E35"/>
  <c r="F35"/>
  <c r="G35"/>
  <c r="H35"/>
  <c r="I35"/>
  <c r="B35"/>
  <c r="B34"/>
  <c r="B33"/>
  <c r="B32"/>
  <c r="B31"/>
  <c r="B30"/>
  <c r="B29"/>
  <c r="B28"/>
  <c r="B27"/>
  <c r="B26"/>
  <c r="B25"/>
  <c r="B23"/>
  <c r="I21"/>
  <c r="G20"/>
  <c r="I19"/>
  <c r="E18"/>
  <c r="I17"/>
  <c r="G16"/>
  <c r="I15"/>
  <c r="I14"/>
  <c r="H14"/>
  <c r="F14"/>
  <c r="E14"/>
  <c r="G14"/>
  <c r="I13"/>
  <c r="H13"/>
  <c r="G13"/>
  <c r="F13"/>
  <c r="E13"/>
  <c r="B13"/>
  <c r="I12"/>
  <c r="H12"/>
  <c r="G12"/>
  <c r="F12"/>
  <c r="E12"/>
  <c r="B12"/>
  <c r="I11"/>
  <c r="H11"/>
  <c r="G11"/>
  <c r="F11"/>
  <c r="E11"/>
  <c r="B11"/>
  <c r="I10"/>
  <c r="H10"/>
  <c r="G10"/>
  <c r="F10"/>
  <c r="E10"/>
  <c r="B10"/>
  <c r="I10" i="5"/>
  <c r="H10"/>
  <c r="G10"/>
  <c r="F10"/>
  <c r="E10"/>
  <c r="B10"/>
  <c r="A24" i="2"/>
  <c r="B24" s="1"/>
  <c r="A23"/>
  <c r="B23" s="1"/>
  <c r="A22"/>
  <c r="B22" s="1"/>
  <c r="A21"/>
  <c r="B21" s="1"/>
  <c r="A20"/>
  <c r="B20" s="1"/>
  <c r="A19"/>
  <c r="B19" s="1"/>
  <c r="A18"/>
  <c r="B18" s="1"/>
  <c r="A17"/>
  <c r="B17" s="1"/>
  <c r="A16"/>
  <c r="B16" s="1"/>
  <c r="A15"/>
  <c r="B15" s="1"/>
  <c r="A14"/>
  <c r="B20" i="1"/>
  <c r="E20"/>
  <c r="F20"/>
  <c r="G20"/>
  <c r="H20"/>
  <c r="I20"/>
  <c r="B12" i="5"/>
  <c r="E12"/>
  <c r="F12"/>
  <c r="G12"/>
  <c r="H12"/>
  <c r="I12"/>
  <c r="B10" i="2"/>
  <c r="B11"/>
  <c r="B12"/>
  <c r="B13"/>
  <c r="B14"/>
  <c r="B19" i="1"/>
  <c r="E19"/>
  <c r="F19"/>
  <c r="G19"/>
  <c r="H19"/>
  <c r="I19"/>
  <c r="B18"/>
  <c r="E18"/>
  <c r="F18"/>
  <c r="G18"/>
  <c r="H18"/>
  <c r="I18"/>
  <c r="B17"/>
  <c r="E17"/>
  <c r="F17"/>
  <c r="G17"/>
  <c r="H17"/>
  <c r="I17"/>
  <c r="A34" i="7" l="1"/>
  <c r="A31"/>
  <c r="A30"/>
  <c r="E20"/>
  <c r="I19"/>
  <c r="F20"/>
  <c r="G20"/>
  <c r="A25"/>
  <c r="E25" s="1"/>
  <c r="B19"/>
  <c r="E19"/>
  <c r="I32"/>
  <c r="H22"/>
  <c r="G22"/>
  <c r="F22"/>
  <c r="E22"/>
  <c r="H20"/>
  <c r="A21"/>
  <c r="I22"/>
  <c r="B31"/>
  <c r="B22"/>
  <c r="B32"/>
  <c r="E32"/>
  <c r="G50" i="6"/>
  <c r="I52"/>
  <c r="H59"/>
  <c r="H50"/>
  <c r="G57"/>
  <c r="I59"/>
  <c r="B49"/>
  <c r="F51"/>
  <c r="H53"/>
  <c r="E58"/>
  <c r="G60"/>
  <c r="F53"/>
  <c r="E60"/>
  <c r="E51"/>
  <c r="F60"/>
  <c r="E49"/>
  <c r="G51"/>
  <c r="I53"/>
  <c r="F58"/>
  <c r="H60"/>
  <c r="F49"/>
  <c r="H51"/>
  <c r="E56"/>
  <c r="G58"/>
  <c r="I60"/>
  <c r="B52"/>
  <c r="B51"/>
  <c r="B58"/>
  <c r="B54"/>
  <c r="F52"/>
  <c r="E59"/>
  <c r="E50"/>
  <c r="G52"/>
  <c r="B57"/>
  <c r="F59"/>
  <c r="H61"/>
  <c r="B59"/>
  <c r="B50"/>
  <c r="I38"/>
  <c r="G37"/>
  <c r="H37"/>
  <c r="F37"/>
  <c r="I36"/>
  <c r="H36"/>
  <c r="I39"/>
  <c r="I37"/>
  <c r="E38"/>
  <c r="B36"/>
  <c r="F38"/>
  <c r="E36"/>
  <c r="G38"/>
  <c r="B38"/>
  <c r="F36"/>
  <c r="H38"/>
  <c r="B39"/>
  <c r="E39"/>
  <c r="B37"/>
  <c r="F39"/>
  <c r="E37"/>
  <c r="G39"/>
  <c r="I27"/>
  <c r="H27"/>
  <c r="G27"/>
  <c r="E27"/>
  <c r="G24"/>
  <c r="H24"/>
  <c r="E24"/>
  <c r="I24"/>
  <c r="F24"/>
  <c r="H16"/>
  <c r="H17"/>
  <c r="B21"/>
  <c r="I16"/>
  <c r="I18"/>
  <c r="H18"/>
  <c r="F15"/>
  <c r="H20"/>
  <c r="B16"/>
  <c r="I20"/>
  <c r="G18"/>
  <c r="E16"/>
  <c r="F16"/>
  <c r="E21"/>
  <c r="F18"/>
  <c r="B14"/>
  <c r="B19"/>
  <c r="F21"/>
  <c r="E19"/>
  <c r="G21"/>
  <c r="B17"/>
  <c r="F19"/>
  <c r="H21"/>
  <c r="G19"/>
  <c r="B15"/>
  <c r="F17"/>
  <c r="H19"/>
  <c r="E17"/>
  <c r="E15"/>
  <c r="G17"/>
  <c r="B22"/>
  <c r="G15"/>
  <c r="B20"/>
  <c r="H15"/>
  <c r="E20"/>
  <c r="B18"/>
  <c r="F20"/>
  <c r="A25" i="2"/>
  <c r="B25" s="1"/>
  <c r="A26"/>
  <c r="B26" s="1"/>
  <c r="A27"/>
  <c r="E19"/>
  <c r="F19"/>
  <c r="G19"/>
  <c r="H19"/>
  <c r="I19"/>
  <c r="E11"/>
  <c r="F11"/>
  <c r="G11"/>
  <c r="H11"/>
  <c r="I11"/>
  <c r="G25" i="7" l="1"/>
  <c r="B25"/>
  <c r="I25"/>
  <c r="H25"/>
  <c r="A28"/>
  <c r="A27"/>
  <c r="H32"/>
  <c r="F31"/>
  <c r="E31"/>
  <c r="F25"/>
  <c r="H31"/>
  <c r="B33"/>
  <c r="G21"/>
  <c r="F21"/>
  <c r="I21"/>
  <c r="H21"/>
  <c r="H33"/>
  <c r="B38"/>
  <c r="E21"/>
  <c r="H39"/>
  <c r="G33"/>
  <c r="F33"/>
  <c r="F32"/>
  <c r="G32"/>
  <c r="B21"/>
  <c r="G34"/>
  <c r="G26"/>
  <c r="I26"/>
  <c r="F26"/>
  <c r="H26"/>
  <c r="B26"/>
  <c r="E26"/>
  <c r="I29"/>
  <c r="H29"/>
  <c r="E29"/>
  <c r="B29"/>
  <c r="F23"/>
  <c r="I23"/>
  <c r="H23"/>
  <c r="G23"/>
  <c r="E23"/>
  <c r="B23"/>
  <c r="H24"/>
  <c r="F24"/>
  <c r="E24"/>
  <c r="B24"/>
  <c r="I24"/>
  <c r="G24"/>
  <c r="G29"/>
  <c r="B30"/>
  <c r="H30"/>
  <c r="I30"/>
  <c r="G30"/>
  <c r="F30"/>
  <c r="E30"/>
  <c r="I33"/>
  <c r="E33"/>
  <c r="F29"/>
  <c r="I31"/>
  <c r="G31"/>
  <c r="I40"/>
  <c r="H40"/>
  <c r="G40"/>
  <c r="F40"/>
  <c r="E40"/>
  <c r="B40"/>
  <c r="G36"/>
  <c r="I36"/>
  <c r="H36"/>
  <c r="F36"/>
  <c r="B36"/>
  <c r="E36"/>
  <c r="H39" i="6"/>
  <c r="A29" i="2"/>
  <c r="A28"/>
  <c r="B28" s="1"/>
  <c r="B27"/>
  <c r="E38" i="7" l="1"/>
  <c r="H38"/>
  <c r="F38"/>
  <c r="G38"/>
  <c r="I38"/>
  <c r="B27"/>
  <c r="E27"/>
  <c r="H27"/>
  <c r="G27"/>
  <c r="F27"/>
  <c r="I27"/>
  <c r="F28"/>
  <c r="B28"/>
  <c r="I28"/>
  <c r="H28"/>
  <c r="E28"/>
  <c r="G28"/>
  <c r="H34"/>
  <c r="B34"/>
  <c r="F39"/>
  <c r="G39"/>
  <c r="E34"/>
  <c r="I39"/>
  <c r="I34"/>
  <c r="B39"/>
  <c r="E39"/>
  <c r="F34"/>
  <c r="I35"/>
  <c r="B35"/>
  <c r="G35"/>
  <c r="F35"/>
  <c r="H35"/>
  <c r="E35"/>
  <c r="E37"/>
  <c r="I37"/>
  <c r="F37"/>
  <c r="H37"/>
  <c r="G37"/>
  <c r="B37"/>
  <c r="B40" i="6"/>
  <c r="F40"/>
  <c r="H40"/>
  <c r="I40"/>
  <c r="E40"/>
  <c r="G40"/>
  <c r="B29" i="2"/>
  <c r="A30"/>
  <c r="E20"/>
  <c r="F20"/>
  <c r="G20"/>
  <c r="H20"/>
  <c r="I20"/>
  <c r="G41" i="6" l="1"/>
  <c r="H41"/>
  <c r="F41"/>
  <c r="E41"/>
  <c r="I41"/>
  <c r="B41"/>
  <c r="B30" i="2"/>
  <c r="A39"/>
  <c r="B39" s="1"/>
  <c r="A31"/>
  <c r="B31" s="1"/>
  <c r="A38"/>
  <c r="B38" s="1"/>
  <c r="A37"/>
  <c r="B37" s="1"/>
  <c r="A36"/>
  <c r="B36" s="1"/>
  <c r="A32"/>
  <c r="B32" s="1"/>
  <c r="A35"/>
  <c r="B35" s="1"/>
  <c r="A33"/>
  <c r="B33" s="1"/>
  <c r="A34"/>
  <c r="B34" s="1"/>
  <c r="E12"/>
  <c r="F12"/>
  <c r="G12"/>
  <c r="H12"/>
  <c r="I12"/>
  <c r="E13"/>
  <c r="F13"/>
  <c r="G13"/>
  <c r="H13"/>
  <c r="I13"/>
  <c r="E14"/>
  <c r="F14"/>
  <c r="G14"/>
  <c r="H14"/>
  <c r="I14"/>
  <c r="E15"/>
  <c r="F15"/>
  <c r="G15"/>
  <c r="H15"/>
  <c r="I15"/>
  <c r="E16"/>
  <c r="F16"/>
  <c r="G16"/>
  <c r="H16"/>
  <c r="I16"/>
  <c r="E17"/>
  <c r="F17"/>
  <c r="G17"/>
  <c r="H17"/>
  <c r="I17"/>
  <c r="E18"/>
  <c r="F18"/>
  <c r="G18"/>
  <c r="H18"/>
  <c r="I18"/>
  <c r="E21"/>
  <c r="F21"/>
  <c r="G21"/>
  <c r="H21"/>
  <c r="I21"/>
  <c r="E22"/>
  <c r="F22"/>
  <c r="G22"/>
  <c r="H22"/>
  <c r="I22"/>
  <c r="E23"/>
  <c r="F23"/>
  <c r="G23"/>
  <c r="H23"/>
  <c r="I23"/>
  <c r="E24"/>
  <c r="F24"/>
  <c r="G24"/>
  <c r="H24"/>
  <c r="I24"/>
  <c r="E25"/>
  <c r="F25"/>
  <c r="G25"/>
  <c r="H25"/>
  <c r="I25"/>
  <c r="E26"/>
  <c r="F26"/>
  <c r="G26"/>
  <c r="H26"/>
  <c r="I26"/>
  <c r="E27"/>
  <c r="F27"/>
  <c r="G27"/>
  <c r="H27"/>
  <c r="I27"/>
  <c r="E28"/>
  <c r="F28"/>
  <c r="G28"/>
  <c r="H28"/>
  <c r="I28"/>
  <c r="E29"/>
  <c r="F29"/>
  <c r="G29"/>
  <c r="H29"/>
  <c r="I29"/>
  <c r="E30"/>
  <c r="F30"/>
  <c r="G30"/>
  <c r="H30"/>
  <c r="I30"/>
  <c r="E31"/>
  <c r="F31"/>
  <c r="G31"/>
  <c r="H31"/>
  <c r="I31"/>
  <c r="G32"/>
  <c r="H32"/>
  <c r="I32"/>
  <c r="E33"/>
  <c r="F33"/>
  <c r="G33"/>
  <c r="H33"/>
  <c r="I33"/>
  <c r="E34"/>
  <c r="F34"/>
  <c r="I35"/>
  <c r="E36"/>
  <c r="F36"/>
  <c r="G36"/>
  <c r="H36"/>
  <c r="I36"/>
  <c r="E37"/>
  <c r="F37"/>
  <c r="G37"/>
  <c r="E38"/>
  <c r="F38"/>
  <c r="G38"/>
  <c r="H38"/>
  <c r="I38"/>
  <c r="E39"/>
  <c r="F39"/>
  <c r="G39"/>
  <c r="H39"/>
  <c r="I39"/>
  <c r="H42" i="6" l="1"/>
  <c r="G42"/>
  <c r="F42"/>
  <c r="E42"/>
  <c r="I42"/>
  <c r="B42"/>
  <c r="H35" i="2"/>
  <c r="G35"/>
  <c r="F35"/>
  <c r="I34"/>
  <c r="F32"/>
  <c r="E32"/>
  <c r="E35"/>
  <c r="I37"/>
  <c r="H34"/>
  <c r="H37"/>
  <c r="G34"/>
  <c r="E9" i="5"/>
  <c r="F9"/>
  <c r="G9"/>
  <c r="H9"/>
  <c r="I9"/>
  <c r="E11"/>
  <c r="F11"/>
  <c r="G11"/>
  <c r="H11"/>
  <c r="I11"/>
  <c r="E13"/>
  <c r="F13"/>
  <c r="G13"/>
  <c r="H13"/>
  <c r="I13"/>
  <c r="E14"/>
  <c r="F14"/>
  <c r="G14"/>
  <c r="H14"/>
  <c r="I14"/>
  <c r="E15"/>
  <c r="F15"/>
  <c r="G15"/>
  <c r="H15"/>
  <c r="I15"/>
  <c r="E16"/>
  <c r="F16"/>
  <c r="G16"/>
  <c r="H16"/>
  <c r="I16"/>
  <c r="E17"/>
  <c r="F17"/>
  <c r="G17"/>
  <c r="H17"/>
  <c r="I17"/>
  <c r="E18"/>
  <c r="F18"/>
  <c r="G18"/>
  <c r="H18"/>
  <c r="I18"/>
  <c r="E19"/>
  <c r="F19"/>
  <c r="G19"/>
  <c r="H19"/>
  <c r="I19"/>
  <c r="E20"/>
  <c r="F20"/>
  <c r="G20"/>
  <c r="H20"/>
  <c r="I20"/>
  <c r="E21"/>
  <c r="F21"/>
  <c r="G21"/>
  <c r="H21"/>
  <c r="I21"/>
  <c r="E22"/>
  <c r="F22"/>
  <c r="G22"/>
  <c r="H22"/>
  <c r="I22"/>
  <c r="E23"/>
  <c r="F23"/>
  <c r="G23"/>
  <c r="H23"/>
  <c r="I23"/>
  <c r="E24"/>
  <c r="F24"/>
  <c r="G24"/>
  <c r="H24"/>
  <c r="I24"/>
  <c r="E25"/>
  <c r="F25"/>
  <c r="G25"/>
  <c r="H25"/>
  <c r="I25"/>
  <c r="E26"/>
  <c r="F26"/>
  <c r="G26"/>
  <c r="H26"/>
  <c r="I26"/>
  <c r="E27"/>
  <c r="F27"/>
  <c r="G27"/>
  <c r="H27"/>
  <c r="I27"/>
  <c r="E28"/>
  <c r="F28"/>
  <c r="G28"/>
  <c r="H28"/>
  <c r="I28"/>
  <c r="E29"/>
  <c r="F29"/>
  <c r="G29"/>
  <c r="H29"/>
  <c r="I29"/>
  <c r="B29"/>
  <c r="B28"/>
  <c r="B9"/>
  <c r="B11"/>
  <c r="B13"/>
  <c r="B14"/>
  <c r="B15"/>
  <c r="B16"/>
  <c r="B17"/>
  <c r="B18"/>
  <c r="B19"/>
  <c r="B20"/>
  <c r="B21"/>
  <c r="B22"/>
  <c r="B23"/>
  <c r="B24"/>
  <c r="B25"/>
  <c r="B26"/>
  <c r="B27"/>
  <c r="B8"/>
  <c r="I8"/>
  <c r="H8"/>
  <c r="G8"/>
  <c r="F8"/>
  <c r="E8"/>
  <c r="H43" i="6" l="1"/>
  <c r="I43"/>
  <c r="G43"/>
  <c r="F43"/>
  <c r="B43"/>
  <c r="E43"/>
  <c r="E10" i="2"/>
  <c r="I10"/>
  <c r="F10"/>
  <c r="G10"/>
  <c r="H10"/>
  <c r="H44" i="6" l="1"/>
  <c r="I44"/>
  <c r="G44"/>
  <c r="F44"/>
  <c r="E44"/>
  <c r="B44"/>
  <c r="B21" i="1"/>
  <c r="B15"/>
  <c r="I45" i="6" l="1"/>
  <c r="H45"/>
  <c r="G45"/>
  <c r="E45"/>
  <c r="F45"/>
  <c r="B45"/>
  <c r="H14" i="1"/>
  <c r="E14"/>
  <c r="I14"/>
  <c r="F14"/>
  <c r="G14"/>
  <c r="F16"/>
  <c r="G16"/>
  <c r="H16"/>
  <c r="I16"/>
  <c r="E16"/>
  <c r="B16"/>
  <c r="B13"/>
  <c r="F13"/>
  <c r="H13"/>
  <c r="I13"/>
  <c r="E13"/>
  <c r="G13"/>
  <c r="E21"/>
  <c r="I21"/>
  <c r="F21"/>
  <c r="G21"/>
  <c r="H21"/>
  <c r="B14"/>
  <c r="G15"/>
  <c r="H15"/>
  <c r="E15"/>
  <c r="F15"/>
  <c r="I15"/>
  <c r="H46" i="6" l="1"/>
  <c r="G46"/>
  <c r="B46"/>
  <c r="F46"/>
  <c r="I46"/>
  <c r="E46"/>
  <c r="I47" l="1"/>
  <c r="G47"/>
  <c r="B47"/>
  <c r="H47"/>
  <c r="E47"/>
  <c r="F47"/>
  <c r="B48" l="1"/>
  <c r="I48"/>
  <c r="F48"/>
  <c r="G48"/>
  <c r="E48"/>
  <c r="H48"/>
</calcChain>
</file>

<file path=xl/sharedStrings.xml><?xml version="1.0" encoding="utf-8"?>
<sst xmlns="http://schemas.openxmlformats.org/spreadsheetml/2006/main" count="203" uniqueCount="118">
  <si>
    <t>ora de trecere</t>
  </si>
  <si>
    <t>START</t>
  </si>
  <si>
    <t>FINISH</t>
  </si>
  <si>
    <t>passing hour</t>
  </si>
  <si>
    <t>áthaladási idő</t>
  </si>
  <si>
    <t>avrage speed / átlagsebesség / viteza medie km/h</t>
  </si>
  <si>
    <t>KM from start</t>
  </si>
  <si>
    <t>KM to finish</t>
  </si>
  <si>
    <t>left</t>
  </si>
  <si>
    <t>roundabout forward</t>
  </si>
  <si>
    <t>right</t>
  </si>
  <si>
    <t>PLACE</t>
  </si>
  <si>
    <t>Start</t>
  </si>
  <si>
    <t>Sfântu Gheorghe</t>
  </si>
  <si>
    <t>Sepsiszentgyörgy</t>
  </si>
  <si>
    <t>Finish</t>
  </si>
  <si>
    <t>Railroad</t>
  </si>
  <si>
    <t>exit Târgu-Mureș / Marosvásárhely</t>
  </si>
  <si>
    <t>right str. Șoimului</t>
  </si>
  <si>
    <t>Exit Sf. Gheorghe</t>
  </si>
  <si>
    <t>turnaorund</t>
  </si>
  <si>
    <t>exit Șugaș Băi</t>
  </si>
  <si>
    <t>enter Șugaș Băi</t>
  </si>
  <si>
    <t>enter Sf. Gheorghe</t>
  </si>
  <si>
    <t>left str. Kossuth Lajos</t>
  </si>
  <si>
    <t>18,6 km</t>
  </si>
  <si>
    <t>41,7 km</t>
  </si>
  <si>
    <t>Ghidfălău - Angheluș - Reci - Aninoasa - Lisnău - Chilieni - Sf. Gheorghe</t>
  </si>
  <si>
    <t>Gidófalva - Angyalos - Réty - Aninósza - Lisznyó - Kilyén - Sepsiszentgyörgy</t>
  </si>
  <si>
    <t>enter Ghidfălău</t>
  </si>
  <si>
    <t>exit Ghidfălău</t>
  </si>
  <si>
    <t>enter Angheluș</t>
  </si>
  <si>
    <t>right DC20A</t>
  </si>
  <si>
    <t>exit Angheluș</t>
  </si>
  <si>
    <t>right DN 13E</t>
  </si>
  <si>
    <t>enter Reci</t>
  </si>
  <si>
    <t>exit Reci</t>
  </si>
  <si>
    <t>right DC25</t>
  </si>
  <si>
    <t>enter Aninoasa</t>
  </si>
  <si>
    <t>exit Aninoasa</t>
  </si>
  <si>
    <t>left DC26</t>
  </si>
  <si>
    <t>enter Măgheruș</t>
  </si>
  <si>
    <t>exit Măgheruș</t>
  </si>
  <si>
    <t>right DC27</t>
  </si>
  <si>
    <t>enter Lisnău</t>
  </si>
  <si>
    <t>right str. Farkas István</t>
  </si>
  <si>
    <t>exit Lisnău</t>
  </si>
  <si>
    <t>right DJ103B</t>
  </si>
  <si>
    <t>enter Ozun</t>
  </si>
  <si>
    <t>right str. Gábor Áron</t>
  </si>
  <si>
    <t>left str. Sfântu Gheorghe</t>
  </si>
  <si>
    <t>exit Ozun
Railroad</t>
  </si>
  <si>
    <t>enter Chilieni</t>
  </si>
  <si>
    <t>exit Chilieni</t>
  </si>
  <si>
    <t>enter Sfântu Gheorghe</t>
  </si>
  <si>
    <t>36,5 km</t>
  </si>
  <si>
    <t>Târgu Mureș - Sânișor - Maiad - Sânvasii - Tâmpa - Lăureni  - Sânișor - Târgu Mureș</t>
  </si>
  <si>
    <t>right DC38</t>
  </si>
  <si>
    <t>left DJ151D</t>
  </si>
  <si>
    <t>Marosvásárhely - Kebele - Nyomát - Nyárádszentlászló - Székelytompa - Kisszentlőrincz - Kebele - Marosvásárhely</t>
  </si>
  <si>
    <t>right str. Sfântu Ioan</t>
  </si>
  <si>
    <t>Circuit Miercurea Ciuc</t>
  </si>
  <si>
    <t>körözés Csíkszeredában</t>
  </si>
  <si>
    <t>4,7 km x 4</t>
  </si>
  <si>
    <t>START L1</t>
  </si>
  <si>
    <t>roundabout str. Szász Endre</t>
  </si>
  <si>
    <t>roundabout left B-dul Frăției</t>
  </si>
  <si>
    <t>str. Iancu de Hunedoara</t>
  </si>
  <si>
    <t>roundabout right</t>
  </si>
  <si>
    <t>narrow road!</t>
  </si>
  <si>
    <t>left str. Szék</t>
  </si>
  <si>
    <t>left str. Márton Áron</t>
  </si>
  <si>
    <t>roundabout right str. Revoluției din Decembrie</t>
  </si>
  <si>
    <t>left B-dul Timișoarei</t>
  </si>
  <si>
    <t>Start L2</t>
  </si>
  <si>
    <t>Start L3</t>
  </si>
  <si>
    <t>Start L4</t>
  </si>
  <si>
    <t>40,7 km</t>
  </si>
  <si>
    <t>enter Leliceni</t>
  </si>
  <si>
    <t>exit Leliceni</t>
  </si>
  <si>
    <t>exit Leliceni
enter Misentea</t>
  </si>
  <si>
    <t>exit Misentea</t>
  </si>
  <si>
    <t>enter Bancu</t>
  </si>
  <si>
    <t>left DJ123C</t>
  </si>
  <si>
    <t>exit Bancu
enter Ciucsângeorgiu</t>
  </si>
  <si>
    <t>exit Ciucsângeorgiu
enter Armășeni Noi</t>
  </si>
  <si>
    <t>exit Armășeni Noi</t>
  </si>
  <si>
    <t>Csíkszereda - Csíkbánkfalva - Csíkménaság - Csíkbánkfalva - Csíkszereda</t>
  </si>
  <si>
    <t>Miercurea Ciuc - Bancu - Armășeni - Bancu - Miercurea Ciuc</t>
  </si>
  <si>
    <t>enter Armășeni</t>
  </si>
  <si>
    <t>exit Armășeni</t>
  </si>
  <si>
    <t>enter Armășeni Noi</t>
  </si>
  <si>
    <t>exit Armășeni Noi
enter Ciucsângeorgiu</t>
  </si>
  <si>
    <t>exit Armășeni Noi
enter Bancu</t>
  </si>
  <si>
    <t>right DJ123B</t>
  </si>
  <si>
    <t>exit Bancu</t>
  </si>
  <si>
    <t>enter Misentea</t>
  </si>
  <si>
    <t>exit Misentea
enter Leliceni</t>
  </si>
  <si>
    <t>enter Miercure Ciuc</t>
  </si>
  <si>
    <t>roundabout right str. Iancu de Hunedoara</t>
  </si>
  <si>
    <t>roundabout left str. Revoluției din Decembrie</t>
  </si>
  <si>
    <t>exit Livezni
enter Ivănești</t>
  </si>
  <si>
    <t>enter Ivănești
enter Sânișor</t>
  </si>
  <si>
    <t>eit Ivănești
enter Sânișor</t>
  </si>
  <si>
    <t>exit Sânișor</t>
  </si>
  <si>
    <t>enter Maiad</t>
  </si>
  <si>
    <t>exit Maiad</t>
  </si>
  <si>
    <t>enter Sânvasii</t>
  </si>
  <si>
    <t>exit Sânvasii
enter Gălești</t>
  </si>
  <si>
    <t>exit Gălești</t>
  </si>
  <si>
    <t>left
enter Tâmpa</t>
  </si>
  <si>
    <t>exit Tâmpa
enter Șardu Nirajului</t>
  </si>
  <si>
    <t>exit Șardu Nirajului
enter Lăureni</t>
  </si>
  <si>
    <t>exit Lăureni</t>
  </si>
  <si>
    <t>enter Sânișor</t>
  </si>
  <si>
    <t>exit Ivănești
enter Lăureni</t>
  </si>
  <si>
    <t>exit Ivănești
enter Livezeni</t>
  </si>
  <si>
    <t>exit Livezeni
enter Târgu - Mureș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</si>
</sst>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1"/>
      <color indexed="10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indexed="10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/>
    <xf numFmtId="21" fontId="2" fillId="2" borderId="5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vertical="center" wrapText="1"/>
    </xf>
    <xf numFmtId="164" fontId="9" fillId="2" borderId="1" xfId="0" applyNumberFormat="1" applyFont="1" applyFill="1" applyBorder="1" applyAlignment="1">
      <alignment vertical="center" wrapText="1"/>
    </xf>
    <xf numFmtId="21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164" fontId="0" fillId="0" borderId="0" xfId="0" applyNumberForma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 wrapText="1"/>
    </xf>
    <xf numFmtId="21" fontId="0" fillId="0" borderId="1" xfId="0" applyNumberFormat="1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 wrapText="1"/>
    </xf>
    <xf numFmtId="164" fontId="0" fillId="3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21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/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3" borderId="1" xfId="0" applyFill="1" applyBorder="1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21" fontId="2" fillId="2" borderId="1" xfId="0" applyNumberFormat="1" applyFont="1" applyFill="1" applyBorder="1" applyAlignment="1">
      <alignment horizontal="center" vertical="center"/>
    </xf>
    <xf numFmtId="164" fontId="0" fillId="3" borderId="1" xfId="0" applyNumberFormat="1" applyFont="1" applyFill="1" applyBorder="1" applyAlignment="1">
      <alignment horizontal="center" vertical="center" wrapText="1"/>
    </xf>
    <xf numFmtId="164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21" fontId="0" fillId="3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164" fontId="0" fillId="3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0" fillId="3" borderId="1" xfId="0" applyFont="1" applyFill="1" applyBorder="1"/>
    <xf numFmtId="164" fontId="0" fillId="0" borderId="1" xfId="0" applyNumberFormat="1" applyFont="1" applyFill="1" applyBorder="1" applyAlignment="1">
      <alignment horizontal="center"/>
    </xf>
    <xf numFmtId="164" fontId="0" fillId="0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21" fontId="2" fillId="0" borderId="0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/>
    <xf numFmtId="21" fontId="8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752475</xdr:colOff>
      <xdr:row>29</xdr:row>
      <xdr:rowOff>0</xdr:rowOff>
    </xdr:from>
    <xdr:to>
      <xdr:col>6</xdr:col>
      <xdr:colOff>12700</xdr:colOff>
      <xdr:row>29</xdr:row>
      <xdr:rowOff>161925</xdr:rowOff>
    </xdr:to>
    <xdr:pic>
      <xdr:nvPicPr>
        <xdr:cNvPr id="2" name="Picture 150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81825" y="8782050"/>
          <a:ext cx="127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752475</xdr:colOff>
      <xdr:row>21</xdr:row>
      <xdr:rowOff>0</xdr:rowOff>
    </xdr:from>
    <xdr:to>
      <xdr:col>6</xdr:col>
      <xdr:colOff>9979</xdr:colOff>
      <xdr:row>21</xdr:row>
      <xdr:rowOff>161925</xdr:rowOff>
    </xdr:to>
    <xdr:pic>
      <xdr:nvPicPr>
        <xdr:cNvPr id="8" name="Picture 150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72225" y="8105775"/>
          <a:ext cx="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752475</xdr:colOff>
      <xdr:row>30</xdr:row>
      <xdr:rowOff>0</xdr:rowOff>
    </xdr:from>
    <xdr:to>
      <xdr:col>6</xdr:col>
      <xdr:colOff>12700</xdr:colOff>
      <xdr:row>30</xdr:row>
      <xdr:rowOff>161925</xdr:rowOff>
    </xdr:to>
    <xdr:pic>
      <xdr:nvPicPr>
        <xdr:cNvPr id="3" name="Picture 15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05550" y="9353550"/>
          <a:ext cx="127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752475</xdr:colOff>
      <xdr:row>29</xdr:row>
      <xdr:rowOff>0</xdr:rowOff>
    </xdr:from>
    <xdr:to>
      <xdr:col>6</xdr:col>
      <xdr:colOff>12700</xdr:colOff>
      <xdr:row>29</xdr:row>
      <xdr:rowOff>161925</xdr:rowOff>
    </xdr:to>
    <xdr:pic>
      <xdr:nvPicPr>
        <xdr:cNvPr id="2" name="Picture 150">
          <a:extLst>
            <a:ext uri="{FF2B5EF4-FFF2-40B4-BE49-F238E27FC236}">
              <a16:creationId xmlns:a16="http://schemas.microsoft.com/office/drawing/2014/main" xmlns="" id="{1FCF54D1-F48D-412D-BCDA-633E3241D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763000" y="5724525"/>
          <a:ext cx="127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752475</xdr:colOff>
      <xdr:row>42</xdr:row>
      <xdr:rowOff>0</xdr:rowOff>
    </xdr:from>
    <xdr:ext cx="12700" cy="161925"/>
    <xdr:pic>
      <xdr:nvPicPr>
        <xdr:cNvPr id="3" name="Picture 150">
          <a:extLst>
            <a:ext uri="{FF2B5EF4-FFF2-40B4-BE49-F238E27FC236}">
              <a16:creationId xmlns:a16="http://schemas.microsoft.com/office/drawing/2014/main" xmlns="" id="{EF548CBB-A5B1-48DC-9434-48DDAE5B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34300" y="5534025"/>
          <a:ext cx="127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752475</xdr:colOff>
      <xdr:row>55</xdr:row>
      <xdr:rowOff>0</xdr:rowOff>
    </xdr:from>
    <xdr:ext cx="12700" cy="161925"/>
    <xdr:pic>
      <xdr:nvPicPr>
        <xdr:cNvPr id="4" name="Picture 150">
          <a:extLst>
            <a:ext uri="{FF2B5EF4-FFF2-40B4-BE49-F238E27FC236}">
              <a16:creationId xmlns:a16="http://schemas.microsoft.com/office/drawing/2014/main" xmlns="" id="{E3131807-0F46-4017-A057-6E077295F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34300" y="5534025"/>
          <a:ext cx="127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752475</xdr:colOff>
      <xdr:row>28</xdr:row>
      <xdr:rowOff>0</xdr:rowOff>
    </xdr:from>
    <xdr:to>
      <xdr:col>6</xdr:col>
      <xdr:colOff>12700</xdr:colOff>
      <xdr:row>28</xdr:row>
      <xdr:rowOff>161925</xdr:rowOff>
    </xdr:to>
    <xdr:pic>
      <xdr:nvPicPr>
        <xdr:cNvPr id="2" name="Picture 150">
          <a:extLst>
            <a:ext uri="{FF2B5EF4-FFF2-40B4-BE49-F238E27FC236}">
              <a16:creationId xmlns:a16="http://schemas.microsoft.com/office/drawing/2014/main" xmlns="" id="{2E5A068A-8062-4E5F-ABA4-95602F003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734300" y="5534025"/>
          <a:ext cx="127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752475</xdr:colOff>
      <xdr:row>40</xdr:row>
      <xdr:rowOff>0</xdr:rowOff>
    </xdr:from>
    <xdr:ext cx="12700" cy="161925"/>
    <xdr:pic>
      <xdr:nvPicPr>
        <xdr:cNvPr id="3" name="Picture 150">
          <a:extLst>
            <a:ext uri="{FF2B5EF4-FFF2-40B4-BE49-F238E27FC236}">
              <a16:creationId xmlns:a16="http://schemas.microsoft.com/office/drawing/2014/main" xmlns="" id="{5F8D52FD-B675-4367-810E-196F652DD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34300" y="8010525"/>
          <a:ext cx="127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752475</xdr:colOff>
      <xdr:row>40</xdr:row>
      <xdr:rowOff>0</xdr:rowOff>
    </xdr:from>
    <xdr:ext cx="12700" cy="161925"/>
    <xdr:pic>
      <xdr:nvPicPr>
        <xdr:cNvPr id="4" name="Picture 150">
          <a:extLst>
            <a:ext uri="{FF2B5EF4-FFF2-40B4-BE49-F238E27FC236}">
              <a16:creationId xmlns:a16="http://schemas.microsoft.com/office/drawing/2014/main" xmlns="" id="{5471C43F-D056-4A0C-9360-F69987327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34300" y="10487025"/>
          <a:ext cx="127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zoomScaleNormal="100" workbookViewId="0">
      <selection activeCell="K10" sqref="K10"/>
    </sheetView>
  </sheetViews>
  <sheetFormatPr defaultColWidth="9.109375" defaultRowHeight="14.4"/>
  <cols>
    <col min="1" max="1" width="13.33203125" style="3" bestFit="1" customWidth="1"/>
    <col min="2" max="2" width="11.6640625" style="3" bestFit="1" customWidth="1"/>
    <col min="3" max="3" width="108.109375" style="3" bestFit="1" customWidth="1"/>
    <col min="4" max="16384" width="9.109375" style="3"/>
  </cols>
  <sheetData>
    <row r="1" spans="1:9">
      <c r="A1" s="18"/>
      <c r="B1" s="10"/>
      <c r="C1" s="11"/>
      <c r="D1" s="11"/>
    </row>
    <row r="2" spans="1:9">
      <c r="A2" s="18"/>
      <c r="B2" s="12"/>
      <c r="C2" s="39" t="s">
        <v>56</v>
      </c>
      <c r="D2" s="13"/>
      <c r="E2" s="81" t="s">
        <v>3</v>
      </c>
      <c r="F2" s="81"/>
      <c r="G2" s="81"/>
      <c r="H2" s="81"/>
      <c r="I2" s="81"/>
    </row>
    <row r="3" spans="1:9">
      <c r="A3" s="18"/>
      <c r="B3" s="14"/>
      <c r="C3" s="15" t="s">
        <v>59</v>
      </c>
      <c r="D3" s="15"/>
      <c r="E3" s="82" t="s">
        <v>4</v>
      </c>
      <c r="F3" s="83"/>
      <c r="G3" s="83"/>
      <c r="H3" s="83"/>
      <c r="I3" s="84"/>
    </row>
    <row r="4" spans="1:9" ht="15" thickBot="1">
      <c r="B4" s="1"/>
      <c r="C4" s="14" t="s">
        <v>55</v>
      </c>
      <c r="D4" s="6"/>
      <c r="E4" s="85" t="s">
        <v>0</v>
      </c>
      <c r="F4" s="86"/>
      <c r="G4" s="86"/>
      <c r="H4" s="86"/>
      <c r="I4" s="87"/>
    </row>
    <row r="5" spans="1:9" ht="15" thickBot="1">
      <c r="B5" s="5"/>
      <c r="C5" s="6"/>
      <c r="D5" s="6"/>
      <c r="E5" s="88" t="s">
        <v>5</v>
      </c>
      <c r="F5" s="89"/>
      <c r="G5" s="89"/>
      <c r="H5" s="89"/>
      <c r="I5" s="90"/>
    </row>
    <row r="6" spans="1:9">
      <c r="A6" s="19" t="s">
        <v>6</v>
      </c>
      <c r="B6" s="19" t="s">
        <v>7</v>
      </c>
      <c r="C6" s="19" t="s">
        <v>11</v>
      </c>
      <c r="D6" s="9"/>
      <c r="E6" s="27">
        <v>20</v>
      </c>
      <c r="F6" s="27">
        <v>25</v>
      </c>
      <c r="G6" s="27">
        <v>30</v>
      </c>
      <c r="H6" s="27">
        <v>35</v>
      </c>
      <c r="I6" s="27">
        <v>40</v>
      </c>
    </row>
    <row r="7" spans="1:9">
      <c r="A7" s="35">
        <v>0</v>
      </c>
      <c r="B7" s="32">
        <v>36.5</v>
      </c>
      <c r="C7" s="34" t="s">
        <v>1</v>
      </c>
      <c r="D7" s="34"/>
      <c r="E7" s="33">
        <v>0.70833333333333337</v>
      </c>
      <c r="F7" s="33">
        <v>0.70833333333333337</v>
      </c>
      <c r="G7" s="33">
        <v>0.70833333333333337</v>
      </c>
      <c r="H7" s="33">
        <v>0.70833333333333337</v>
      </c>
      <c r="I7" s="33">
        <v>0.70833333333333337</v>
      </c>
    </row>
    <row r="8" spans="1:9">
      <c r="A8" s="21">
        <v>0.5</v>
      </c>
      <c r="B8" s="31">
        <f>$B$7-A8</f>
        <v>36</v>
      </c>
      <c r="C8" s="9" t="s">
        <v>17</v>
      </c>
      <c r="D8" s="9"/>
      <c r="E8" s="24">
        <f t="shared" ref="E8:E29" si="0">TIME(,,(A8*3600)/$E$6)+$E$7</f>
        <v>0.70937500000000009</v>
      </c>
      <c r="F8" s="24">
        <f t="shared" ref="F8:F29" si="1">TIME(,,(A8*3600)/$F$6)+$E$7</f>
        <v>0.70916666666666672</v>
      </c>
      <c r="G8" s="24">
        <f t="shared" ref="G8:G29" si="2">TIME(,,(A8*3600)/$G$6)+$E$7</f>
        <v>0.70902777777777781</v>
      </c>
      <c r="H8" s="24">
        <f t="shared" ref="H8:H29" si="3">TIME(,,(A8*3600)/$H$6)+$E$7</f>
        <v>0.70892361111111113</v>
      </c>
      <c r="I8" s="24">
        <f t="shared" ref="I8:I29" si="4">TIME(,,(A8*3600)/$I$6)+$E$7</f>
        <v>0.70885416666666667</v>
      </c>
    </row>
    <row r="9" spans="1:9" ht="28.8">
      <c r="A9" s="21">
        <v>2.2999999999999998</v>
      </c>
      <c r="B9" s="31">
        <f t="shared" ref="B9:B29" si="5">$B$7-A9</f>
        <v>34.200000000000003</v>
      </c>
      <c r="C9" s="8" t="s">
        <v>101</v>
      </c>
      <c r="D9" s="9"/>
      <c r="E9" s="24">
        <f t="shared" si="0"/>
        <v>0.71312500000000001</v>
      </c>
      <c r="F9" s="24">
        <f t="shared" si="1"/>
        <v>0.7121643518518519</v>
      </c>
      <c r="G9" s="24">
        <f t="shared" si="2"/>
        <v>0.71152777777777776</v>
      </c>
      <c r="H9" s="24">
        <f t="shared" si="3"/>
        <v>0.71106481481481487</v>
      </c>
      <c r="I9" s="24">
        <f t="shared" si="4"/>
        <v>0.71072916666666675</v>
      </c>
    </row>
    <row r="10" spans="1:9" ht="28.8">
      <c r="A10" s="21">
        <v>4.9000000000000004</v>
      </c>
      <c r="B10" s="31">
        <f t="shared" ref="B10" si="6">$B$7-A10</f>
        <v>31.6</v>
      </c>
      <c r="C10" s="8" t="s">
        <v>102</v>
      </c>
      <c r="D10" s="9"/>
      <c r="E10" s="24">
        <f t="shared" si="0"/>
        <v>0.71854166666666675</v>
      </c>
      <c r="F10" s="24">
        <f t="shared" si="1"/>
        <v>0.71649305555555565</v>
      </c>
      <c r="G10" s="24">
        <f t="shared" si="2"/>
        <v>0.71513888888888888</v>
      </c>
      <c r="H10" s="24">
        <f t="shared" si="3"/>
        <v>0.71416666666666673</v>
      </c>
      <c r="I10" s="24">
        <f t="shared" si="4"/>
        <v>0.71343750000000006</v>
      </c>
    </row>
    <row r="11" spans="1:9" ht="28.8">
      <c r="A11" s="21">
        <v>6.9</v>
      </c>
      <c r="B11" s="31">
        <f t="shared" si="5"/>
        <v>29.6</v>
      </c>
      <c r="C11" s="8" t="s">
        <v>103</v>
      </c>
      <c r="D11" s="9"/>
      <c r="E11" s="24">
        <f t="shared" si="0"/>
        <v>0.7227083333333334</v>
      </c>
      <c r="F11" s="24">
        <f t="shared" si="1"/>
        <v>0.71982638888888895</v>
      </c>
      <c r="G11" s="24">
        <f t="shared" si="2"/>
        <v>0.71791666666666676</v>
      </c>
      <c r="H11" s="24">
        <f t="shared" si="3"/>
        <v>0.71653935185185191</v>
      </c>
      <c r="I11" s="24">
        <f t="shared" si="4"/>
        <v>0.71552083333333338</v>
      </c>
    </row>
    <row r="12" spans="1:9">
      <c r="A12" s="21">
        <v>7.8</v>
      </c>
      <c r="B12" s="31">
        <f t="shared" si="5"/>
        <v>28.7</v>
      </c>
      <c r="C12" s="8" t="s">
        <v>104</v>
      </c>
      <c r="D12" s="9"/>
      <c r="E12" s="24">
        <f t="shared" si="0"/>
        <v>0.72458333333333336</v>
      </c>
      <c r="F12" s="24">
        <f t="shared" si="1"/>
        <v>0.72133101851851855</v>
      </c>
      <c r="G12" s="24">
        <f t="shared" si="2"/>
        <v>0.71916666666666673</v>
      </c>
      <c r="H12" s="24">
        <f t="shared" si="3"/>
        <v>0.71761574074074075</v>
      </c>
      <c r="I12" s="24">
        <f t="shared" si="4"/>
        <v>0.71645833333333342</v>
      </c>
    </row>
    <row r="13" spans="1:9">
      <c r="A13" s="21">
        <v>9.3000000000000007</v>
      </c>
      <c r="B13" s="31">
        <f t="shared" si="5"/>
        <v>27.2</v>
      </c>
      <c r="C13" s="23" t="s">
        <v>57</v>
      </c>
      <c r="D13" s="9"/>
      <c r="E13" s="24">
        <f t="shared" si="0"/>
        <v>0.7277083333333334</v>
      </c>
      <c r="F13" s="24">
        <f t="shared" si="1"/>
        <v>0.72383101851851861</v>
      </c>
      <c r="G13" s="24">
        <f t="shared" si="2"/>
        <v>0.72125000000000006</v>
      </c>
      <c r="H13" s="24">
        <f t="shared" si="3"/>
        <v>0.71939814814814818</v>
      </c>
      <c r="I13" s="24">
        <f t="shared" si="4"/>
        <v>0.71802083333333333</v>
      </c>
    </row>
    <row r="14" spans="1:9">
      <c r="A14" s="21">
        <v>10.199999999999999</v>
      </c>
      <c r="B14" s="31">
        <f t="shared" si="5"/>
        <v>26.3</v>
      </c>
      <c r="C14" s="75" t="s">
        <v>105</v>
      </c>
      <c r="D14" s="9"/>
      <c r="E14" s="24">
        <f t="shared" si="0"/>
        <v>0.72958333333333336</v>
      </c>
      <c r="F14" s="24">
        <f t="shared" si="1"/>
        <v>0.72532407407407407</v>
      </c>
      <c r="G14" s="24">
        <f t="shared" si="2"/>
        <v>0.72250000000000003</v>
      </c>
      <c r="H14" s="24">
        <f t="shared" si="3"/>
        <v>0.72047453703703712</v>
      </c>
      <c r="I14" s="24">
        <f t="shared" si="4"/>
        <v>0.71895833333333337</v>
      </c>
    </row>
    <row r="15" spans="1:9">
      <c r="A15" s="21">
        <v>11.7</v>
      </c>
      <c r="B15" s="31">
        <f t="shared" si="5"/>
        <v>24.8</v>
      </c>
      <c r="C15" s="75" t="s">
        <v>106</v>
      </c>
      <c r="D15" s="9"/>
      <c r="E15" s="24">
        <f t="shared" si="0"/>
        <v>0.73270833333333341</v>
      </c>
      <c r="F15" s="24">
        <f t="shared" si="1"/>
        <v>0.72782407407407412</v>
      </c>
      <c r="G15" s="24">
        <f t="shared" si="2"/>
        <v>0.72458333333333336</v>
      </c>
      <c r="H15" s="24">
        <f t="shared" si="3"/>
        <v>0.72225694444444444</v>
      </c>
      <c r="I15" s="24">
        <f t="shared" si="4"/>
        <v>0.72052083333333339</v>
      </c>
    </row>
    <row r="16" spans="1:9">
      <c r="A16" s="21">
        <v>13.5</v>
      </c>
      <c r="B16" s="31">
        <f t="shared" si="5"/>
        <v>23</v>
      </c>
      <c r="C16" s="23" t="s">
        <v>107</v>
      </c>
      <c r="D16" s="9"/>
      <c r="E16" s="24">
        <f t="shared" si="0"/>
        <v>0.73645833333333333</v>
      </c>
      <c r="F16" s="24">
        <f t="shared" si="1"/>
        <v>0.73083333333333333</v>
      </c>
      <c r="G16" s="24">
        <f t="shared" si="2"/>
        <v>0.72708333333333341</v>
      </c>
      <c r="H16" s="24">
        <f t="shared" si="3"/>
        <v>0.72439814814814818</v>
      </c>
      <c r="I16" s="24">
        <f t="shared" si="4"/>
        <v>0.72239583333333335</v>
      </c>
    </row>
    <row r="17" spans="1:9">
      <c r="A17" s="21">
        <v>14.6</v>
      </c>
      <c r="B17" s="31">
        <f t="shared" si="5"/>
        <v>21.9</v>
      </c>
      <c r="C17" s="23" t="s">
        <v>58</v>
      </c>
      <c r="D17" s="9"/>
      <c r="E17" s="24">
        <f t="shared" si="0"/>
        <v>0.73875000000000002</v>
      </c>
      <c r="F17" s="24">
        <f t="shared" si="1"/>
        <v>0.73266203703703703</v>
      </c>
      <c r="G17" s="24">
        <f t="shared" si="2"/>
        <v>0.7286111111111111</v>
      </c>
      <c r="H17" s="24">
        <f t="shared" si="3"/>
        <v>0.72570601851851857</v>
      </c>
      <c r="I17" s="24">
        <f t="shared" si="4"/>
        <v>0.72354166666666675</v>
      </c>
    </row>
    <row r="18" spans="1:9" ht="28.8">
      <c r="A18" s="21">
        <v>15.4</v>
      </c>
      <c r="B18" s="31">
        <f t="shared" si="5"/>
        <v>21.1</v>
      </c>
      <c r="C18" s="8" t="s">
        <v>108</v>
      </c>
      <c r="D18" s="9"/>
      <c r="E18" s="24">
        <f t="shared" si="0"/>
        <v>0.74041666666666672</v>
      </c>
      <c r="F18" s="24">
        <f t="shared" si="1"/>
        <v>0.73399305555555561</v>
      </c>
      <c r="G18" s="24">
        <f t="shared" si="2"/>
        <v>0.72972222222222227</v>
      </c>
      <c r="H18" s="24">
        <f t="shared" si="3"/>
        <v>0.72666666666666668</v>
      </c>
      <c r="I18" s="24">
        <f t="shared" si="4"/>
        <v>0.72437499999999999</v>
      </c>
    </row>
    <row r="19" spans="1:9">
      <c r="A19" s="41">
        <v>18.3</v>
      </c>
      <c r="B19" s="70">
        <f t="shared" si="5"/>
        <v>18.2</v>
      </c>
      <c r="C19" s="8" t="s">
        <v>109</v>
      </c>
      <c r="D19" s="30"/>
      <c r="E19" s="42">
        <f t="shared" si="0"/>
        <v>0.74645833333333333</v>
      </c>
      <c r="F19" s="42">
        <f t="shared" si="1"/>
        <v>0.73883101851851851</v>
      </c>
      <c r="G19" s="42">
        <f t="shared" si="2"/>
        <v>0.73375000000000001</v>
      </c>
      <c r="H19" s="42">
        <f t="shared" si="3"/>
        <v>0.73011574074074082</v>
      </c>
      <c r="I19" s="42">
        <f t="shared" si="4"/>
        <v>0.72739583333333335</v>
      </c>
    </row>
    <row r="20" spans="1:9" ht="28.8">
      <c r="A20" s="21">
        <v>19.3</v>
      </c>
      <c r="B20" s="31">
        <f t="shared" si="5"/>
        <v>17.2</v>
      </c>
      <c r="C20" s="75" t="s">
        <v>110</v>
      </c>
      <c r="D20" s="9"/>
      <c r="E20" s="24">
        <f t="shared" si="0"/>
        <v>0.74854166666666666</v>
      </c>
      <c r="F20" s="24">
        <f t="shared" si="1"/>
        <v>0.74049768518518522</v>
      </c>
      <c r="G20" s="24">
        <f t="shared" si="2"/>
        <v>0.7351388888888889</v>
      </c>
      <c r="H20" s="24">
        <f t="shared" si="3"/>
        <v>0.73130787037037037</v>
      </c>
      <c r="I20" s="24">
        <f t="shared" si="4"/>
        <v>0.72843750000000007</v>
      </c>
    </row>
    <row r="21" spans="1:9" ht="28.8">
      <c r="A21" s="21">
        <v>20.8</v>
      </c>
      <c r="B21" s="31">
        <f t="shared" si="5"/>
        <v>15.7</v>
      </c>
      <c r="C21" s="8" t="s">
        <v>111</v>
      </c>
      <c r="D21" s="9"/>
      <c r="E21" s="24">
        <f t="shared" si="0"/>
        <v>0.75166666666666671</v>
      </c>
      <c r="F21" s="24">
        <f t="shared" si="1"/>
        <v>0.74299768518518516</v>
      </c>
      <c r="G21" s="24">
        <f t="shared" si="2"/>
        <v>0.73722222222222222</v>
      </c>
      <c r="H21" s="24">
        <f t="shared" si="3"/>
        <v>0.7330902777777778</v>
      </c>
      <c r="I21" s="24">
        <f t="shared" si="4"/>
        <v>0.73</v>
      </c>
    </row>
    <row r="22" spans="1:9" ht="28.8">
      <c r="A22" s="21">
        <v>22.6</v>
      </c>
      <c r="B22" s="31">
        <f t="shared" si="5"/>
        <v>13.899999999999999</v>
      </c>
      <c r="C22" s="8" t="s">
        <v>112</v>
      </c>
      <c r="D22" s="9"/>
      <c r="E22" s="24">
        <f t="shared" si="0"/>
        <v>0.75541666666666674</v>
      </c>
      <c r="F22" s="24">
        <f t="shared" si="1"/>
        <v>0.74599537037037045</v>
      </c>
      <c r="G22" s="24">
        <f t="shared" si="2"/>
        <v>0.73972222222222228</v>
      </c>
      <c r="H22" s="24">
        <f t="shared" si="3"/>
        <v>0.73523148148148154</v>
      </c>
      <c r="I22" s="24">
        <f t="shared" si="4"/>
        <v>0.73187500000000005</v>
      </c>
    </row>
    <row r="23" spans="1:9">
      <c r="A23" s="21">
        <v>23.7</v>
      </c>
      <c r="B23" s="31">
        <f t="shared" si="5"/>
        <v>12.8</v>
      </c>
      <c r="C23" s="8" t="s">
        <v>113</v>
      </c>
      <c r="D23" s="9"/>
      <c r="E23" s="24">
        <f t="shared" si="0"/>
        <v>0.75770833333333332</v>
      </c>
      <c r="F23" s="24">
        <f t="shared" si="1"/>
        <v>0.74782407407407414</v>
      </c>
      <c r="G23" s="24">
        <f t="shared" si="2"/>
        <v>0.74125000000000008</v>
      </c>
      <c r="H23" s="24">
        <f t="shared" si="3"/>
        <v>0.73653935185185193</v>
      </c>
      <c r="I23" s="24">
        <f t="shared" si="4"/>
        <v>0.73302083333333334</v>
      </c>
    </row>
    <row r="24" spans="1:9">
      <c r="A24" s="21">
        <v>27.9</v>
      </c>
      <c r="B24" s="31">
        <f t="shared" si="5"/>
        <v>8.6000000000000014</v>
      </c>
      <c r="C24" s="28" t="s">
        <v>114</v>
      </c>
      <c r="D24" s="9"/>
      <c r="E24" s="24">
        <f t="shared" si="0"/>
        <v>0.76645833333333335</v>
      </c>
      <c r="F24" s="24">
        <f t="shared" si="1"/>
        <v>0.75482638888888898</v>
      </c>
      <c r="G24" s="24">
        <f t="shared" si="2"/>
        <v>0.74708333333333332</v>
      </c>
      <c r="H24" s="24">
        <f t="shared" si="3"/>
        <v>0.74153935185185194</v>
      </c>
      <c r="I24" s="24">
        <f t="shared" si="4"/>
        <v>0.73739583333333336</v>
      </c>
    </row>
    <row r="25" spans="1:9" ht="28.8">
      <c r="A25" s="21">
        <v>28.7</v>
      </c>
      <c r="B25" s="31">
        <f t="shared" si="5"/>
        <v>7.8000000000000007</v>
      </c>
      <c r="C25" s="28" t="s">
        <v>115</v>
      </c>
      <c r="D25" s="9"/>
      <c r="E25" s="24">
        <f t="shared" si="0"/>
        <v>0.76812500000000006</v>
      </c>
      <c r="F25" s="24">
        <f t="shared" si="1"/>
        <v>0.75615740740740744</v>
      </c>
      <c r="G25" s="24">
        <f t="shared" si="2"/>
        <v>0.7481944444444445</v>
      </c>
      <c r="H25" s="24">
        <f t="shared" si="3"/>
        <v>0.74250000000000005</v>
      </c>
      <c r="I25" s="24">
        <f t="shared" si="4"/>
        <v>0.73822916666666671</v>
      </c>
    </row>
    <row r="26" spans="1:9" ht="28.8">
      <c r="A26" s="41">
        <v>31.7</v>
      </c>
      <c r="B26" s="70">
        <f t="shared" si="5"/>
        <v>4.8000000000000007</v>
      </c>
      <c r="C26" s="28" t="s">
        <v>116</v>
      </c>
      <c r="D26" s="30"/>
      <c r="E26" s="42">
        <f t="shared" si="0"/>
        <v>0.77437500000000004</v>
      </c>
      <c r="F26" s="42">
        <f t="shared" si="1"/>
        <v>0.76115740740740745</v>
      </c>
      <c r="G26" s="42">
        <f t="shared" si="2"/>
        <v>0.75236111111111115</v>
      </c>
      <c r="H26" s="42">
        <f t="shared" si="3"/>
        <v>0.7460648148148149</v>
      </c>
      <c r="I26" s="42">
        <f t="shared" si="4"/>
        <v>0.74135416666666676</v>
      </c>
    </row>
    <row r="27" spans="1:9" ht="28.8">
      <c r="A27" s="21">
        <v>34.6</v>
      </c>
      <c r="B27" s="31">
        <f t="shared" si="5"/>
        <v>1.8999999999999986</v>
      </c>
      <c r="C27" s="8" t="s">
        <v>117</v>
      </c>
      <c r="D27" s="9"/>
      <c r="E27" s="24">
        <f t="shared" si="0"/>
        <v>0.78041666666666676</v>
      </c>
      <c r="F27" s="24">
        <f t="shared" si="1"/>
        <v>0.76599537037037035</v>
      </c>
      <c r="G27" s="24">
        <f t="shared" si="2"/>
        <v>0.75638888888888889</v>
      </c>
      <c r="H27" s="24">
        <f t="shared" si="3"/>
        <v>0.74951388888888892</v>
      </c>
      <c r="I27" s="24">
        <f t="shared" si="4"/>
        <v>0.74437500000000001</v>
      </c>
    </row>
    <row r="28" spans="1:9">
      <c r="A28" s="21">
        <v>36</v>
      </c>
      <c r="B28" s="31">
        <f t="shared" si="5"/>
        <v>0.5</v>
      </c>
      <c r="C28" s="8" t="s">
        <v>60</v>
      </c>
      <c r="D28" s="25"/>
      <c r="E28" s="24">
        <f t="shared" si="0"/>
        <v>0.78333333333333333</v>
      </c>
      <c r="F28" s="24">
        <f t="shared" si="1"/>
        <v>0.76833333333333342</v>
      </c>
      <c r="G28" s="24">
        <f t="shared" si="2"/>
        <v>0.75833333333333341</v>
      </c>
      <c r="H28" s="24">
        <f t="shared" si="3"/>
        <v>0.75118055555555563</v>
      </c>
      <c r="I28" s="24">
        <f t="shared" si="4"/>
        <v>0.74583333333333335</v>
      </c>
    </row>
    <row r="29" spans="1:9">
      <c r="A29" s="77">
        <v>36.5</v>
      </c>
      <c r="B29" s="78">
        <f t="shared" si="5"/>
        <v>0</v>
      </c>
      <c r="C29" s="63" t="s">
        <v>2</v>
      </c>
      <c r="D29" s="79"/>
      <c r="E29" s="80">
        <f t="shared" si="0"/>
        <v>0.78437500000000004</v>
      </c>
      <c r="F29" s="80">
        <f t="shared" si="1"/>
        <v>0.76916666666666667</v>
      </c>
      <c r="G29" s="80">
        <f t="shared" si="2"/>
        <v>0.75902777777777786</v>
      </c>
      <c r="H29" s="80">
        <f t="shared" si="3"/>
        <v>0.75178240740740743</v>
      </c>
      <c r="I29" s="80">
        <f t="shared" si="4"/>
        <v>0.74635416666666665</v>
      </c>
    </row>
  </sheetData>
  <mergeCells count="4">
    <mergeCell ref="E2:I2"/>
    <mergeCell ref="E3:I3"/>
    <mergeCell ref="E4:I4"/>
    <mergeCell ref="E5:I5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zoomScaleNormal="100" workbookViewId="0">
      <selection activeCell="G14" sqref="G14"/>
    </sheetView>
  </sheetViews>
  <sheetFormatPr defaultColWidth="9.109375" defaultRowHeight="14.4"/>
  <cols>
    <col min="1" max="1" width="13.33203125" style="1" bestFit="1" customWidth="1"/>
    <col min="2" max="2" width="11.6640625" style="1" bestFit="1" customWidth="1"/>
    <col min="3" max="3" width="21" style="2" bestFit="1" customWidth="1"/>
    <col min="4" max="4" width="8.33203125" style="2" customWidth="1"/>
    <col min="5" max="5" width="14" style="2" customWidth="1"/>
    <col min="6" max="6" width="8.6640625" style="3" bestFit="1" customWidth="1"/>
    <col min="7" max="9" width="8.6640625" style="2" bestFit="1" customWidth="1"/>
    <col min="10" max="16384" width="9.109375" style="3"/>
  </cols>
  <sheetData>
    <row r="1" spans="1:11">
      <c r="A1" s="18"/>
      <c r="B1" s="10"/>
      <c r="C1" s="11"/>
      <c r="D1" s="11"/>
    </row>
    <row r="2" spans="1:11">
      <c r="A2" s="18"/>
      <c r="B2" s="12"/>
      <c r="C2" s="39" t="s">
        <v>13</v>
      </c>
      <c r="D2" s="13"/>
      <c r="E2" s="4"/>
    </row>
    <row r="3" spans="1:11">
      <c r="A3" s="18"/>
      <c r="B3" s="14"/>
      <c r="C3" s="15" t="s">
        <v>14</v>
      </c>
      <c r="D3" s="15"/>
    </row>
    <row r="4" spans="1:11">
      <c r="C4" s="14" t="s">
        <v>25</v>
      </c>
      <c r="D4" s="6"/>
      <c r="E4" s="3"/>
      <c r="G4" s="3"/>
      <c r="H4" s="3"/>
      <c r="I4" s="3"/>
    </row>
    <row r="5" spans="1:11">
      <c r="A5" s="5"/>
      <c r="B5" s="5"/>
      <c r="C5" s="6"/>
      <c r="D5" s="6"/>
      <c r="E5" s="3"/>
      <c r="G5" s="3"/>
      <c r="H5" s="3"/>
      <c r="I5" s="3"/>
    </row>
    <row r="6" spans="1:11">
      <c r="A6" s="36"/>
      <c r="B6" s="37"/>
      <c r="C6" s="6"/>
      <c r="D6" s="91"/>
    </row>
    <row r="7" spans="1:11">
      <c r="A7" s="38"/>
      <c r="B7" s="37"/>
      <c r="C7" s="6"/>
      <c r="D7" s="91"/>
      <c r="E7" s="81" t="s">
        <v>3</v>
      </c>
      <c r="F7" s="81"/>
      <c r="G7" s="81"/>
      <c r="H7" s="81"/>
      <c r="I7" s="81"/>
    </row>
    <row r="8" spans="1:11">
      <c r="A8" s="38"/>
      <c r="B8" s="37"/>
      <c r="C8" s="6"/>
      <c r="D8" s="91"/>
      <c r="E8" s="82" t="s">
        <v>4</v>
      </c>
      <c r="F8" s="83"/>
      <c r="G8" s="83"/>
      <c r="H8" s="83"/>
      <c r="I8" s="84"/>
    </row>
    <row r="9" spans="1:11">
      <c r="A9" s="38"/>
      <c r="B9" s="37"/>
      <c r="C9" s="6"/>
      <c r="D9" s="91"/>
      <c r="E9" s="82" t="s">
        <v>0</v>
      </c>
      <c r="F9" s="83"/>
      <c r="G9" s="83"/>
      <c r="H9" s="83"/>
      <c r="I9" s="84"/>
    </row>
    <row r="10" spans="1:11">
      <c r="A10" s="38"/>
      <c r="B10" s="37"/>
      <c r="C10" s="6"/>
      <c r="D10" s="91"/>
      <c r="E10" s="82" t="s">
        <v>5</v>
      </c>
      <c r="F10" s="83"/>
      <c r="G10" s="83"/>
      <c r="H10" s="83"/>
      <c r="I10" s="84"/>
    </row>
    <row r="11" spans="1:11">
      <c r="A11" s="19" t="s">
        <v>6</v>
      </c>
      <c r="B11" s="19" t="s">
        <v>7</v>
      </c>
      <c r="C11" s="19" t="s">
        <v>11</v>
      </c>
      <c r="D11" s="91"/>
      <c r="E11" s="19">
        <v>20</v>
      </c>
      <c r="F11" s="19">
        <v>25</v>
      </c>
      <c r="G11" s="19">
        <v>30</v>
      </c>
      <c r="H11" s="19">
        <v>35</v>
      </c>
      <c r="I11" s="19">
        <v>40</v>
      </c>
    </row>
    <row r="12" spans="1:11">
      <c r="A12" s="16">
        <v>0</v>
      </c>
      <c r="B12" s="7">
        <v>18.600000000000001</v>
      </c>
      <c r="C12" s="29" t="s">
        <v>12</v>
      </c>
      <c r="D12" s="34" t="s">
        <v>1</v>
      </c>
      <c r="E12" s="26">
        <v>0.52777777777777779</v>
      </c>
      <c r="F12" s="26">
        <v>0.52777777777777779</v>
      </c>
      <c r="G12" s="26">
        <v>0.52777777777777779</v>
      </c>
      <c r="H12" s="26">
        <v>0.52777777777777779</v>
      </c>
      <c r="I12" s="26">
        <v>0.52777777777777779</v>
      </c>
      <c r="K12" s="73"/>
    </row>
    <row r="13" spans="1:11">
      <c r="A13" s="21">
        <v>0.4</v>
      </c>
      <c r="B13" s="20">
        <f t="shared" ref="B13:B21" si="0">$B$12-A13</f>
        <v>18.200000000000003</v>
      </c>
      <c r="C13" s="22" t="s">
        <v>18</v>
      </c>
      <c r="D13" s="9"/>
      <c r="E13" s="24">
        <f t="shared" ref="E13:E21" si="1">TIME(,,(A13*3600)/$E$11)+$E$12</f>
        <v>0.52861111111111114</v>
      </c>
      <c r="F13" s="24">
        <f t="shared" ref="F13:F21" si="2">TIME(,,(A13*3600)/$F$11)+$E$12</f>
        <v>0.5284375</v>
      </c>
      <c r="G13" s="24">
        <f t="shared" ref="G13:G21" si="3">TIME(,,(A13*3600)/$G$11)+$E$12</f>
        <v>0.52833333333333332</v>
      </c>
      <c r="H13" s="24">
        <f t="shared" ref="H13:H21" si="4">TIME(,,(A13*3600)/$H$11)+$E$12</f>
        <v>0.52825231481481483</v>
      </c>
      <c r="I13" s="24">
        <f t="shared" ref="I13:I21" si="5">TIME(,,(A13*3600)/$I$11)+$E$12</f>
        <v>0.52819444444444441</v>
      </c>
    </row>
    <row r="14" spans="1:11">
      <c r="A14" s="21">
        <v>2.8</v>
      </c>
      <c r="B14" s="20">
        <f t="shared" si="0"/>
        <v>15.8</v>
      </c>
      <c r="C14" s="22" t="s">
        <v>19</v>
      </c>
      <c r="D14" s="9"/>
      <c r="E14" s="24">
        <f t="shared" si="1"/>
        <v>0.53361111111111115</v>
      </c>
      <c r="F14" s="24">
        <f t="shared" si="2"/>
        <v>0.53244212962962967</v>
      </c>
      <c r="G14" s="24">
        <f t="shared" si="3"/>
        <v>0.53166666666666673</v>
      </c>
      <c r="H14" s="24">
        <f t="shared" si="4"/>
        <v>0.53111111111111109</v>
      </c>
      <c r="I14" s="24">
        <f t="shared" si="5"/>
        <v>0.53069444444444447</v>
      </c>
    </row>
    <row r="15" spans="1:11">
      <c r="A15" s="21">
        <v>8.4</v>
      </c>
      <c r="B15" s="20">
        <f t="shared" si="0"/>
        <v>10.200000000000001</v>
      </c>
      <c r="C15" s="22" t="s">
        <v>22</v>
      </c>
      <c r="D15" s="9"/>
      <c r="E15" s="24">
        <f t="shared" si="1"/>
        <v>0.54527777777777775</v>
      </c>
      <c r="F15" s="24">
        <f t="shared" si="2"/>
        <v>0.54177083333333331</v>
      </c>
      <c r="G15" s="24">
        <f t="shared" si="3"/>
        <v>0.5394444444444445</v>
      </c>
      <c r="H15" s="24">
        <f t="shared" si="4"/>
        <v>0.5377777777777778</v>
      </c>
      <c r="I15" s="24">
        <f t="shared" si="5"/>
        <v>0.53652777777777783</v>
      </c>
    </row>
    <row r="16" spans="1:11">
      <c r="A16" s="21">
        <v>9.3000000000000007</v>
      </c>
      <c r="B16" s="20">
        <f t="shared" si="0"/>
        <v>9.3000000000000007</v>
      </c>
      <c r="C16" s="22" t="s">
        <v>20</v>
      </c>
      <c r="D16" s="9"/>
      <c r="E16" s="24">
        <f t="shared" si="1"/>
        <v>0.54715277777777782</v>
      </c>
      <c r="F16" s="24">
        <f t="shared" si="2"/>
        <v>0.54327546296296303</v>
      </c>
      <c r="G16" s="24">
        <f t="shared" si="3"/>
        <v>0.54069444444444448</v>
      </c>
      <c r="H16" s="24">
        <f t="shared" si="4"/>
        <v>0.5388425925925926</v>
      </c>
      <c r="I16" s="24">
        <f t="shared" si="5"/>
        <v>0.53746527777777775</v>
      </c>
    </row>
    <row r="17" spans="1:9">
      <c r="A17" s="21">
        <v>10.3</v>
      </c>
      <c r="B17" s="20">
        <f t="shared" si="0"/>
        <v>8.3000000000000007</v>
      </c>
      <c r="C17" s="22" t="s">
        <v>21</v>
      </c>
      <c r="D17" s="9"/>
      <c r="E17" s="24">
        <f t="shared" si="1"/>
        <v>0.54923611111111115</v>
      </c>
      <c r="F17" s="24">
        <f t="shared" si="2"/>
        <v>0.54494212962962962</v>
      </c>
      <c r="G17" s="24">
        <f t="shared" si="3"/>
        <v>0.54208333333333336</v>
      </c>
      <c r="H17" s="24">
        <f t="shared" si="4"/>
        <v>0.54003472222222226</v>
      </c>
      <c r="I17" s="24">
        <f t="shared" si="5"/>
        <v>0.53850694444444447</v>
      </c>
    </row>
    <row r="18" spans="1:9">
      <c r="A18" s="21">
        <v>15.8</v>
      </c>
      <c r="B18" s="20">
        <f t="shared" si="0"/>
        <v>2.8000000000000007</v>
      </c>
      <c r="C18" s="22" t="s">
        <v>23</v>
      </c>
      <c r="D18" s="9"/>
      <c r="E18" s="24">
        <f t="shared" si="1"/>
        <v>0.5606944444444445</v>
      </c>
      <c r="F18" s="24">
        <f t="shared" si="2"/>
        <v>0.55410879629629628</v>
      </c>
      <c r="G18" s="24">
        <f t="shared" si="3"/>
        <v>0.54972222222222222</v>
      </c>
      <c r="H18" s="24">
        <f t="shared" si="4"/>
        <v>0.54658564814814814</v>
      </c>
      <c r="I18" s="24">
        <f t="shared" si="5"/>
        <v>0.54423611111111114</v>
      </c>
    </row>
    <row r="19" spans="1:9">
      <c r="A19" s="21">
        <v>18</v>
      </c>
      <c r="B19" s="20">
        <f t="shared" si="0"/>
        <v>0.60000000000000142</v>
      </c>
      <c r="C19" s="22" t="s">
        <v>18</v>
      </c>
      <c r="D19" s="9"/>
      <c r="E19" s="24">
        <f t="shared" si="1"/>
        <v>0.56527777777777777</v>
      </c>
      <c r="F19" s="24">
        <f t="shared" si="2"/>
        <v>0.55777777777777782</v>
      </c>
      <c r="G19" s="24">
        <f t="shared" si="3"/>
        <v>0.55277777777777781</v>
      </c>
      <c r="H19" s="24">
        <f t="shared" si="4"/>
        <v>0.54920138888888892</v>
      </c>
      <c r="I19" s="24">
        <f t="shared" si="5"/>
        <v>0.54652777777777783</v>
      </c>
    </row>
    <row r="20" spans="1:9">
      <c r="A20" s="21">
        <v>18.3</v>
      </c>
      <c r="B20" s="20">
        <f t="shared" si="0"/>
        <v>0.30000000000000071</v>
      </c>
      <c r="C20" s="22" t="s">
        <v>24</v>
      </c>
      <c r="D20" s="9"/>
      <c r="E20" s="24">
        <f t="shared" si="1"/>
        <v>0.56590277777777775</v>
      </c>
      <c r="F20" s="24">
        <f t="shared" si="2"/>
        <v>0.55827546296296293</v>
      </c>
      <c r="G20" s="24">
        <f t="shared" si="3"/>
        <v>0.55319444444444443</v>
      </c>
      <c r="H20" s="24">
        <f t="shared" si="4"/>
        <v>0.54956018518518523</v>
      </c>
      <c r="I20" s="24">
        <f t="shared" si="5"/>
        <v>0.54684027777777777</v>
      </c>
    </row>
    <row r="21" spans="1:9">
      <c r="A21" s="56">
        <v>18.600000000000001</v>
      </c>
      <c r="B21" s="57">
        <f t="shared" si="0"/>
        <v>0</v>
      </c>
      <c r="C21" s="29" t="s">
        <v>15</v>
      </c>
      <c r="D21" s="40"/>
      <c r="E21" s="58">
        <f t="shared" si="1"/>
        <v>0.56652777777777774</v>
      </c>
      <c r="F21" s="58">
        <f t="shared" si="2"/>
        <v>0.55877314814814816</v>
      </c>
      <c r="G21" s="58">
        <f t="shared" si="3"/>
        <v>0.55361111111111116</v>
      </c>
      <c r="H21" s="58">
        <f t="shared" si="4"/>
        <v>0.54991898148148155</v>
      </c>
      <c r="I21" s="58">
        <f t="shared" si="5"/>
        <v>0.54715277777777782</v>
      </c>
    </row>
  </sheetData>
  <mergeCells count="5">
    <mergeCell ref="E7:I7"/>
    <mergeCell ref="D6:D11"/>
    <mergeCell ref="E8:I8"/>
    <mergeCell ref="E10:I10"/>
    <mergeCell ref="E9:I9"/>
  </mergeCells>
  <pageMargins left="0.7" right="0.7" top="0.75" bottom="0.75" header="0.3" footer="0.3"/>
  <pageSetup paperSize="9" scale="5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9"/>
  <sheetViews>
    <sheetView topLeftCell="A6" workbookViewId="0">
      <selection activeCell="C2" sqref="C2"/>
    </sheetView>
  </sheetViews>
  <sheetFormatPr defaultColWidth="9.109375" defaultRowHeight="14.4"/>
  <cols>
    <col min="1" max="1" width="13.33203125" style="1" bestFit="1" customWidth="1"/>
    <col min="2" max="2" width="11.6640625" style="1" bestFit="1" customWidth="1"/>
    <col min="3" max="3" width="79.109375" style="2" bestFit="1" customWidth="1"/>
    <col min="4" max="4" width="6.44140625" style="2" bestFit="1" customWidth="1"/>
    <col min="5" max="5" width="12.6640625" style="2" customWidth="1"/>
    <col min="6" max="6" width="8.109375" style="3" bestFit="1" customWidth="1"/>
    <col min="7" max="9" width="8.109375" style="2" bestFit="1" customWidth="1"/>
    <col min="10" max="16384" width="9.109375" style="3"/>
  </cols>
  <sheetData>
    <row r="1" spans="1:9">
      <c r="A1" s="18"/>
      <c r="B1" s="10"/>
      <c r="C1" s="11"/>
      <c r="D1" s="11"/>
    </row>
    <row r="2" spans="1:9">
      <c r="A2" s="18"/>
      <c r="B2" s="12"/>
      <c r="C2" s="39" t="s">
        <v>27</v>
      </c>
      <c r="D2" s="13"/>
      <c r="E2" s="4"/>
    </row>
    <row r="3" spans="1:9">
      <c r="A3" s="18"/>
      <c r="B3" s="14"/>
      <c r="C3" s="15" t="s">
        <v>28</v>
      </c>
      <c r="D3" s="15"/>
    </row>
    <row r="4" spans="1:9">
      <c r="C4" s="14" t="s">
        <v>26</v>
      </c>
      <c r="D4" s="6"/>
      <c r="E4" s="82" t="s">
        <v>3</v>
      </c>
      <c r="F4" s="83"/>
      <c r="G4" s="83"/>
      <c r="H4" s="83"/>
      <c r="I4" s="84"/>
    </row>
    <row r="5" spans="1:9">
      <c r="A5" s="5"/>
      <c r="B5" s="5"/>
      <c r="C5" s="6"/>
      <c r="D5" s="6"/>
      <c r="E5" s="82" t="s">
        <v>4</v>
      </c>
      <c r="F5" s="83"/>
      <c r="G5" s="83"/>
      <c r="H5" s="83"/>
      <c r="I5" s="84"/>
    </row>
    <row r="6" spans="1:9" ht="15" thickBot="1">
      <c r="A6" s="5"/>
      <c r="B6" s="5"/>
      <c r="C6" s="6"/>
      <c r="D6" s="6"/>
      <c r="E6" s="85" t="s">
        <v>0</v>
      </c>
      <c r="F6" s="86"/>
      <c r="G6" s="86"/>
      <c r="H6" s="86"/>
      <c r="I6" s="87"/>
    </row>
    <row r="7" spans="1:9">
      <c r="E7" s="92" t="s">
        <v>5</v>
      </c>
      <c r="F7" s="93"/>
      <c r="G7" s="93"/>
      <c r="H7" s="93"/>
      <c r="I7" s="94"/>
    </row>
    <row r="8" spans="1:9">
      <c r="A8" s="19" t="s">
        <v>6</v>
      </c>
      <c r="B8" s="19" t="s">
        <v>7</v>
      </c>
      <c r="C8" s="19" t="s">
        <v>11</v>
      </c>
      <c r="D8" s="19"/>
      <c r="E8" s="19">
        <v>20</v>
      </c>
      <c r="F8" s="19">
        <v>25</v>
      </c>
      <c r="G8" s="19">
        <v>30</v>
      </c>
      <c r="H8" s="19">
        <v>35</v>
      </c>
      <c r="I8" s="19">
        <v>40</v>
      </c>
    </row>
    <row r="9" spans="1:9">
      <c r="A9" s="35">
        <v>0</v>
      </c>
      <c r="B9" s="34">
        <v>41.7</v>
      </c>
      <c r="C9" s="34" t="s">
        <v>1</v>
      </c>
      <c r="D9" s="34" t="s">
        <v>1</v>
      </c>
      <c r="E9" s="33">
        <v>0.58333333333333337</v>
      </c>
      <c r="F9" s="33">
        <v>0.58333333333333337</v>
      </c>
      <c r="G9" s="33">
        <v>0.58333333333333337</v>
      </c>
      <c r="H9" s="33">
        <v>0.58333333333333337</v>
      </c>
      <c r="I9" s="33">
        <v>0.58333333333333337</v>
      </c>
    </row>
    <row r="10" spans="1:9">
      <c r="A10" s="21">
        <v>0.6</v>
      </c>
      <c r="B10" s="20">
        <f>$B$9-A10</f>
        <v>41.1</v>
      </c>
      <c r="C10" s="9" t="s">
        <v>29</v>
      </c>
      <c r="D10" s="9"/>
      <c r="E10" s="24">
        <f t="shared" ref="E10:E39" si="0">TIME(,,(A10*3600)/$E$8)+$E$9</f>
        <v>0.58458333333333334</v>
      </c>
      <c r="F10" s="24">
        <f t="shared" ref="F10:F39" si="1">TIME(,,(A10*3600)/$F$8)+$E$9</f>
        <v>0.58432870370370371</v>
      </c>
      <c r="G10" s="24">
        <f t="shared" ref="G10:G39" si="2">TIME(,,(A10*3600)/$G$8)+$E$9</f>
        <v>0.58416666666666672</v>
      </c>
      <c r="H10" s="24">
        <f t="shared" ref="H10:H39" si="3">TIME(,,(A10*3600)/$H$8)+$E$9</f>
        <v>0.58403935185185185</v>
      </c>
      <c r="I10" s="24">
        <f t="shared" ref="I10:I39" si="4">TIME(,,(A10*3600)/$I$8)+$E$9</f>
        <v>0.58395833333333336</v>
      </c>
    </row>
    <row r="11" spans="1:9">
      <c r="A11" s="21">
        <v>1.7</v>
      </c>
      <c r="B11" s="20">
        <f>$B$9-A11</f>
        <v>40</v>
      </c>
      <c r="C11" s="9" t="s">
        <v>30</v>
      </c>
      <c r="D11" s="9"/>
      <c r="E11" s="24">
        <f t="shared" si="0"/>
        <v>0.58687500000000004</v>
      </c>
      <c r="F11" s="24">
        <f t="shared" si="1"/>
        <v>0.5861574074074074</v>
      </c>
      <c r="G11" s="24">
        <f t="shared" si="2"/>
        <v>0.58569444444444452</v>
      </c>
      <c r="H11" s="24">
        <f t="shared" si="3"/>
        <v>0.58534722222222224</v>
      </c>
      <c r="I11" s="24">
        <f t="shared" si="4"/>
        <v>0.58510416666666676</v>
      </c>
    </row>
    <row r="12" spans="1:9">
      <c r="A12" s="21">
        <v>5.4</v>
      </c>
      <c r="B12" s="20">
        <f t="shared" ref="B12:B39" si="5">$B$9-A12</f>
        <v>36.300000000000004</v>
      </c>
      <c r="C12" s="9" t="s">
        <v>31</v>
      </c>
      <c r="D12" s="9"/>
      <c r="E12" s="24">
        <f t="shared" si="0"/>
        <v>0.59458333333333335</v>
      </c>
      <c r="F12" s="24">
        <f t="shared" si="1"/>
        <v>0.59232638888888889</v>
      </c>
      <c r="G12" s="24">
        <f t="shared" si="2"/>
        <v>0.59083333333333332</v>
      </c>
      <c r="H12" s="24">
        <f t="shared" si="3"/>
        <v>0.58975694444444449</v>
      </c>
      <c r="I12" s="24">
        <f t="shared" si="4"/>
        <v>0.58895833333333336</v>
      </c>
    </row>
    <row r="13" spans="1:9">
      <c r="A13" s="21">
        <v>5.9</v>
      </c>
      <c r="B13" s="20">
        <f t="shared" si="5"/>
        <v>35.800000000000004</v>
      </c>
      <c r="C13" s="9" t="s">
        <v>32</v>
      </c>
      <c r="D13" s="9"/>
      <c r="E13" s="24">
        <f t="shared" si="0"/>
        <v>0.59562500000000007</v>
      </c>
      <c r="F13" s="24">
        <f t="shared" si="1"/>
        <v>0.59315972222222224</v>
      </c>
      <c r="G13" s="24">
        <f t="shared" si="2"/>
        <v>0.59152777777777776</v>
      </c>
      <c r="H13" s="24">
        <f t="shared" si="3"/>
        <v>0.59034722222222225</v>
      </c>
      <c r="I13" s="24">
        <f t="shared" si="4"/>
        <v>0.58947916666666667</v>
      </c>
    </row>
    <row r="14" spans="1:9">
      <c r="A14" s="21">
        <f>A13+0.4</f>
        <v>6.3000000000000007</v>
      </c>
      <c r="B14" s="20">
        <f t="shared" si="5"/>
        <v>35.400000000000006</v>
      </c>
      <c r="C14" s="23" t="s">
        <v>33</v>
      </c>
      <c r="D14" s="9"/>
      <c r="E14" s="24">
        <f t="shared" si="0"/>
        <v>0.59645833333333342</v>
      </c>
      <c r="F14" s="24">
        <f t="shared" si="1"/>
        <v>0.59383101851851861</v>
      </c>
      <c r="G14" s="24">
        <f t="shared" si="2"/>
        <v>0.59208333333333341</v>
      </c>
      <c r="H14" s="24">
        <f t="shared" si="3"/>
        <v>0.59083333333333332</v>
      </c>
      <c r="I14" s="24">
        <f t="shared" si="4"/>
        <v>0.5898958333333334</v>
      </c>
    </row>
    <row r="15" spans="1:9">
      <c r="A15" s="56">
        <f>A13+1.3</f>
        <v>7.2</v>
      </c>
      <c r="B15" s="57">
        <f t="shared" si="5"/>
        <v>34.5</v>
      </c>
      <c r="C15" s="63" t="s">
        <v>16</v>
      </c>
      <c r="D15" s="40"/>
      <c r="E15" s="58">
        <f t="shared" si="0"/>
        <v>0.59833333333333338</v>
      </c>
      <c r="F15" s="58">
        <f t="shared" si="1"/>
        <v>0.59532407407407406</v>
      </c>
      <c r="G15" s="58">
        <f t="shared" si="2"/>
        <v>0.59333333333333338</v>
      </c>
      <c r="H15" s="58">
        <f t="shared" si="3"/>
        <v>0.59189814814814823</v>
      </c>
      <c r="I15" s="58">
        <f t="shared" si="4"/>
        <v>0.59083333333333332</v>
      </c>
    </row>
    <row r="16" spans="1:9">
      <c r="A16" s="43">
        <f>A13+2.4</f>
        <v>8.3000000000000007</v>
      </c>
      <c r="B16" s="44">
        <f t="shared" si="5"/>
        <v>33.400000000000006</v>
      </c>
      <c r="C16" s="49" t="s">
        <v>34</v>
      </c>
      <c r="D16" s="46"/>
      <c r="E16" s="47">
        <f t="shared" si="0"/>
        <v>0.60062500000000008</v>
      </c>
      <c r="F16" s="47">
        <f t="shared" si="1"/>
        <v>0.5971643518518519</v>
      </c>
      <c r="G16" s="47">
        <f t="shared" si="2"/>
        <v>0.59486111111111117</v>
      </c>
      <c r="H16" s="47">
        <f t="shared" si="3"/>
        <v>0.59320601851851851</v>
      </c>
      <c r="I16" s="47">
        <f t="shared" si="4"/>
        <v>0.59197916666666672</v>
      </c>
    </row>
    <row r="17" spans="1:9">
      <c r="A17" s="43">
        <f>A13+4</f>
        <v>9.9</v>
      </c>
      <c r="B17" s="44">
        <f t="shared" si="5"/>
        <v>31.800000000000004</v>
      </c>
      <c r="C17" s="45" t="s">
        <v>9</v>
      </c>
      <c r="D17" s="46"/>
      <c r="E17" s="47">
        <f t="shared" si="0"/>
        <v>0.60395833333333337</v>
      </c>
      <c r="F17" s="47">
        <f t="shared" si="1"/>
        <v>0.59982638888888895</v>
      </c>
      <c r="G17" s="47">
        <f t="shared" si="2"/>
        <v>0.59708333333333341</v>
      </c>
      <c r="H17" s="47">
        <f t="shared" si="3"/>
        <v>0.59511574074074081</v>
      </c>
      <c r="I17" s="47">
        <f t="shared" si="4"/>
        <v>0.59364583333333332</v>
      </c>
    </row>
    <row r="18" spans="1:9">
      <c r="A18" s="59">
        <f>A13+5.4</f>
        <v>11.3</v>
      </c>
      <c r="B18" s="60">
        <f t="shared" si="5"/>
        <v>30.400000000000002</v>
      </c>
      <c r="C18" s="50" t="s">
        <v>35</v>
      </c>
      <c r="D18" s="61"/>
      <c r="E18" s="62">
        <f t="shared" si="0"/>
        <v>0.60687500000000005</v>
      </c>
      <c r="F18" s="62">
        <f t="shared" si="1"/>
        <v>0.60216435185185191</v>
      </c>
      <c r="G18" s="62">
        <f t="shared" si="2"/>
        <v>0.59902777777777783</v>
      </c>
      <c r="H18" s="62">
        <f t="shared" si="3"/>
        <v>0.5967824074074074</v>
      </c>
      <c r="I18" s="62">
        <f t="shared" si="4"/>
        <v>0.59510416666666666</v>
      </c>
    </row>
    <row r="19" spans="1:9">
      <c r="A19" s="59">
        <f>A13+6.4</f>
        <v>12.3</v>
      </c>
      <c r="B19" s="60">
        <f t="shared" si="5"/>
        <v>29.400000000000002</v>
      </c>
      <c r="C19" s="50" t="s">
        <v>36</v>
      </c>
      <c r="D19" s="61"/>
      <c r="E19" s="62">
        <f t="shared" si="0"/>
        <v>0.60895833333333338</v>
      </c>
      <c r="F19" s="62">
        <f t="shared" si="1"/>
        <v>0.6038310185185185</v>
      </c>
      <c r="G19" s="62">
        <f t="shared" si="2"/>
        <v>0.60041666666666671</v>
      </c>
      <c r="H19" s="62">
        <f t="shared" si="3"/>
        <v>0.59797453703703707</v>
      </c>
      <c r="I19" s="62">
        <f t="shared" si="4"/>
        <v>0.59614583333333337</v>
      </c>
    </row>
    <row r="20" spans="1:9">
      <c r="A20" s="41">
        <f>A13+8.9</f>
        <v>14.8</v>
      </c>
      <c r="B20" s="74">
        <f t="shared" si="5"/>
        <v>26.900000000000002</v>
      </c>
      <c r="C20" s="28" t="s">
        <v>37</v>
      </c>
      <c r="D20" s="30"/>
      <c r="E20" s="42">
        <f t="shared" si="0"/>
        <v>0.61416666666666675</v>
      </c>
      <c r="F20" s="42">
        <f t="shared" si="1"/>
        <v>0.60799768518518527</v>
      </c>
      <c r="G20" s="42">
        <f t="shared" si="2"/>
        <v>0.60388888888888892</v>
      </c>
      <c r="H20" s="42">
        <f t="shared" si="3"/>
        <v>0.60094907407407416</v>
      </c>
      <c r="I20" s="42">
        <f t="shared" si="4"/>
        <v>0.59875</v>
      </c>
    </row>
    <row r="21" spans="1:9">
      <c r="A21" s="43">
        <f>A13+9.7</f>
        <v>15.6</v>
      </c>
      <c r="B21" s="44">
        <f t="shared" si="5"/>
        <v>26.1</v>
      </c>
      <c r="C21" s="46" t="s">
        <v>38</v>
      </c>
      <c r="D21" s="46"/>
      <c r="E21" s="47">
        <f t="shared" si="0"/>
        <v>0.61583333333333334</v>
      </c>
      <c r="F21" s="47">
        <f t="shared" si="1"/>
        <v>0.60932870370370373</v>
      </c>
      <c r="G21" s="47">
        <f t="shared" si="2"/>
        <v>0.60499999999999998</v>
      </c>
      <c r="H21" s="47">
        <f t="shared" si="3"/>
        <v>0.60189814814814824</v>
      </c>
      <c r="I21" s="47">
        <f t="shared" si="4"/>
        <v>0.59958333333333336</v>
      </c>
    </row>
    <row r="22" spans="1:9">
      <c r="A22" s="43">
        <f>A13+10.4</f>
        <v>16.3</v>
      </c>
      <c r="B22" s="44">
        <f t="shared" si="5"/>
        <v>25.400000000000002</v>
      </c>
      <c r="C22" s="48" t="s">
        <v>39</v>
      </c>
      <c r="D22" s="46"/>
      <c r="E22" s="47">
        <f t="shared" si="0"/>
        <v>0.61729166666666668</v>
      </c>
      <c r="F22" s="47">
        <f t="shared" si="1"/>
        <v>0.61049768518518521</v>
      </c>
      <c r="G22" s="47">
        <f t="shared" si="2"/>
        <v>0.60597222222222225</v>
      </c>
      <c r="H22" s="47">
        <f t="shared" si="3"/>
        <v>0.60273148148148148</v>
      </c>
      <c r="I22" s="47">
        <f t="shared" si="4"/>
        <v>0.60031250000000003</v>
      </c>
    </row>
    <row r="23" spans="1:9">
      <c r="A23" s="43">
        <f>A13+13.5</f>
        <v>19.399999999999999</v>
      </c>
      <c r="B23" s="44">
        <f t="shared" si="5"/>
        <v>22.300000000000004</v>
      </c>
      <c r="C23" s="48" t="s">
        <v>40</v>
      </c>
      <c r="D23" s="46"/>
      <c r="E23" s="47">
        <f t="shared" si="0"/>
        <v>0.62375000000000003</v>
      </c>
      <c r="F23" s="47">
        <f t="shared" si="1"/>
        <v>0.61565972222222221</v>
      </c>
      <c r="G23" s="47">
        <f t="shared" si="2"/>
        <v>0.61027777777777781</v>
      </c>
      <c r="H23" s="47">
        <f t="shared" si="3"/>
        <v>0.6064236111111112</v>
      </c>
      <c r="I23" s="47">
        <f t="shared" si="4"/>
        <v>0.60354166666666675</v>
      </c>
    </row>
    <row r="24" spans="1:9" s="64" customFormat="1">
      <c r="A24" s="59">
        <f>A13+15</f>
        <v>20.9</v>
      </c>
      <c r="B24" s="60">
        <f t="shared" si="5"/>
        <v>20.800000000000004</v>
      </c>
      <c r="C24" s="45" t="s">
        <v>41</v>
      </c>
      <c r="D24" s="61"/>
      <c r="E24" s="62">
        <f t="shared" si="0"/>
        <v>0.62687500000000007</v>
      </c>
      <c r="F24" s="62">
        <f t="shared" si="1"/>
        <v>0.61815972222222226</v>
      </c>
      <c r="G24" s="62">
        <f t="shared" si="2"/>
        <v>0.61236111111111113</v>
      </c>
      <c r="H24" s="62">
        <f t="shared" si="3"/>
        <v>0.60820601851851852</v>
      </c>
      <c r="I24" s="62">
        <f t="shared" si="4"/>
        <v>0.60510416666666667</v>
      </c>
    </row>
    <row r="25" spans="1:9">
      <c r="A25" s="59">
        <f>A24+1.2</f>
        <v>22.099999999999998</v>
      </c>
      <c r="B25" s="60">
        <f t="shared" si="5"/>
        <v>19.600000000000005</v>
      </c>
      <c r="C25" s="50" t="s">
        <v>42</v>
      </c>
      <c r="D25" s="61"/>
      <c r="E25" s="62">
        <f t="shared" si="0"/>
        <v>0.62937500000000002</v>
      </c>
      <c r="F25" s="62">
        <f t="shared" si="1"/>
        <v>0.62016203703703709</v>
      </c>
      <c r="G25" s="62">
        <f t="shared" si="2"/>
        <v>0.61402777777777784</v>
      </c>
      <c r="H25" s="62">
        <f t="shared" si="3"/>
        <v>0.60964120370370378</v>
      </c>
      <c r="I25" s="62">
        <f t="shared" si="4"/>
        <v>0.60635416666666675</v>
      </c>
    </row>
    <row r="26" spans="1:9">
      <c r="A26" s="59">
        <f>A24+2.6</f>
        <v>23.5</v>
      </c>
      <c r="B26" s="60">
        <f t="shared" si="5"/>
        <v>18.200000000000003</v>
      </c>
      <c r="C26" s="45" t="s">
        <v>43</v>
      </c>
      <c r="D26" s="61"/>
      <c r="E26" s="62">
        <f t="shared" si="0"/>
        <v>0.6322916666666667</v>
      </c>
      <c r="F26" s="62">
        <f t="shared" si="1"/>
        <v>0.62250000000000005</v>
      </c>
      <c r="G26" s="62">
        <f t="shared" si="2"/>
        <v>0.61597222222222225</v>
      </c>
      <c r="H26" s="62">
        <f t="shared" si="3"/>
        <v>0.61130787037037038</v>
      </c>
      <c r="I26" s="62">
        <f t="shared" si="4"/>
        <v>0.60781250000000009</v>
      </c>
    </row>
    <row r="27" spans="1:9">
      <c r="A27" s="43">
        <f>A24+1.6</f>
        <v>22.5</v>
      </c>
      <c r="B27" s="44">
        <f t="shared" si="5"/>
        <v>19.200000000000003</v>
      </c>
      <c r="C27" s="51" t="s">
        <v>44</v>
      </c>
      <c r="D27" s="52"/>
      <c r="E27" s="47">
        <f t="shared" si="0"/>
        <v>0.63020833333333337</v>
      </c>
      <c r="F27" s="47">
        <f t="shared" si="1"/>
        <v>0.62083333333333335</v>
      </c>
      <c r="G27" s="47">
        <f t="shared" si="2"/>
        <v>0.61458333333333337</v>
      </c>
      <c r="H27" s="47">
        <f t="shared" si="3"/>
        <v>0.61011574074074082</v>
      </c>
      <c r="I27" s="47">
        <f t="shared" si="4"/>
        <v>0.60677083333333337</v>
      </c>
    </row>
    <row r="28" spans="1:9">
      <c r="A28" s="43">
        <f>A27+1.8</f>
        <v>24.3</v>
      </c>
      <c r="B28" s="44">
        <f t="shared" si="5"/>
        <v>17.400000000000002</v>
      </c>
      <c r="C28" s="51" t="s">
        <v>45</v>
      </c>
      <c r="D28" s="52"/>
      <c r="E28" s="47">
        <f t="shared" si="0"/>
        <v>0.6339583333333334</v>
      </c>
      <c r="F28" s="47">
        <f t="shared" si="1"/>
        <v>0.62383101851851852</v>
      </c>
      <c r="G28" s="47">
        <f t="shared" si="2"/>
        <v>0.61708333333333343</v>
      </c>
      <c r="H28" s="47">
        <f t="shared" si="3"/>
        <v>0.61225694444444445</v>
      </c>
      <c r="I28" s="47">
        <f t="shared" si="4"/>
        <v>0.60864583333333333</v>
      </c>
    </row>
    <row r="29" spans="1:9">
      <c r="A29" s="43">
        <f>A27+2.9</f>
        <v>25.4</v>
      </c>
      <c r="B29" s="44">
        <f t="shared" si="5"/>
        <v>16.300000000000004</v>
      </c>
      <c r="C29" s="45" t="s">
        <v>46</v>
      </c>
      <c r="D29" s="53"/>
      <c r="E29" s="47">
        <f t="shared" si="0"/>
        <v>0.63624999999999998</v>
      </c>
      <c r="F29" s="47">
        <f t="shared" si="1"/>
        <v>0.62565972222222221</v>
      </c>
      <c r="G29" s="47">
        <f t="shared" si="2"/>
        <v>0.61861111111111111</v>
      </c>
      <c r="H29" s="47">
        <f t="shared" si="3"/>
        <v>0.61356481481481484</v>
      </c>
      <c r="I29" s="47">
        <f t="shared" si="4"/>
        <v>0.60979166666666673</v>
      </c>
    </row>
    <row r="30" spans="1:9">
      <c r="A30" s="69">
        <f>A29+1.7</f>
        <v>27.099999999999998</v>
      </c>
      <c r="B30" s="74">
        <f t="shared" si="5"/>
        <v>14.600000000000005</v>
      </c>
      <c r="C30" s="28" t="s">
        <v>47</v>
      </c>
      <c r="D30" s="30"/>
      <c r="E30" s="42">
        <f t="shared" si="0"/>
        <v>0.63979166666666676</v>
      </c>
      <c r="F30" s="42">
        <f t="shared" si="1"/>
        <v>0.6284953703703704</v>
      </c>
      <c r="G30" s="42">
        <f t="shared" si="2"/>
        <v>0.62097222222222226</v>
      </c>
      <c r="H30" s="42">
        <f t="shared" si="3"/>
        <v>0.61559027777777786</v>
      </c>
      <c r="I30" s="42">
        <f t="shared" si="4"/>
        <v>0.61156250000000001</v>
      </c>
    </row>
    <row r="31" spans="1:9">
      <c r="A31" s="17">
        <f>A30+3</f>
        <v>30.099999999999998</v>
      </c>
      <c r="B31" s="20">
        <f t="shared" si="5"/>
        <v>11.600000000000005</v>
      </c>
      <c r="C31" s="8" t="s">
        <v>48</v>
      </c>
      <c r="D31" s="9"/>
      <c r="E31" s="24">
        <f t="shared" si="0"/>
        <v>0.64604166666666674</v>
      </c>
      <c r="F31" s="24">
        <f t="shared" si="1"/>
        <v>0.6334953703703704</v>
      </c>
      <c r="G31" s="24">
        <f t="shared" si="2"/>
        <v>0.62513888888888891</v>
      </c>
      <c r="H31" s="24">
        <f t="shared" si="3"/>
        <v>0.61916666666666675</v>
      </c>
      <c r="I31" s="24">
        <f t="shared" si="4"/>
        <v>0.61468750000000005</v>
      </c>
    </row>
    <row r="32" spans="1:9">
      <c r="A32" s="17">
        <f>A30+3.9</f>
        <v>30.999999999999996</v>
      </c>
      <c r="B32" s="20">
        <f t="shared" si="5"/>
        <v>10.700000000000006</v>
      </c>
      <c r="C32" s="76" t="s">
        <v>49</v>
      </c>
      <c r="D32" s="9"/>
      <c r="E32" s="24">
        <f t="shared" si="0"/>
        <v>0.6479166666666667</v>
      </c>
      <c r="F32" s="24">
        <f t="shared" si="1"/>
        <v>0.63500000000000001</v>
      </c>
      <c r="G32" s="24">
        <f t="shared" si="2"/>
        <v>0.62638888888888888</v>
      </c>
      <c r="H32" s="24">
        <f t="shared" si="3"/>
        <v>0.62023148148148155</v>
      </c>
      <c r="I32" s="24">
        <f t="shared" si="4"/>
        <v>0.61562500000000009</v>
      </c>
    </row>
    <row r="33" spans="1:9">
      <c r="A33" s="54">
        <f>A30+4</f>
        <v>31.099999999999998</v>
      </c>
      <c r="B33" s="44">
        <f t="shared" si="5"/>
        <v>10.600000000000005</v>
      </c>
      <c r="C33" s="45" t="s">
        <v>50</v>
      </c>
      <c r="D33" s="46"/>
      <c r="E33" s="47">
        <f t="shared" si="0"/>
        <v>0.64812500000000006</v>
      </c>
      <c r="F33" s="47">
        <f t="shared" si="1"/>
        <v>0.63516203703703711</v>
      </c>
      <c r="G33" s="47">
        <f t="shared" si="2"/>
        <v>0.62652777777777779</v>
      </c>
      <c r="H33" s="47">
        <f t="shared" si="3"/>
        <v>0.62034722222222227</v>
      </c>
      <c r="I33" s="47">
        <f t="shared" si="4"/>
        <v>0.61572916666666666</v>
      </c>
    </row>
    <row r="34" spans="1:9" ht="28.8">
      <c r="A34" s="67">
        <f>A30+4.7</f>
        <v>31.799999999999997</v>
      </c>
      <c r="B34" s="57">
        <f t="shared" si="5"/>
        <v>9.9000000000000057</v>
      </c>
      <c r="C34" s="71" t="s">
        <v>51</v>
      </c>
      <c r="D34" s="40"/>
      <c r="E34" s="58">
        <f t="shared" si="0"/>
        <v>0.6495833333333334</v>
      </c>
      <c r="F34" s="58">
        <f t="shared" si="1"/>
        <v>0.63633101851851859</v>
      </c>
      <c r="G34" s="58">
        <f t="shared" si="2"/>
        <v>0.62750000000000006</v>
      </c>
      <c r="H34" s="58">
        <f t="shared" si="3"/>
        <v>0.62118055555555562</v>
      </c>
      <c r="I34" s="58">
        <f t="shared" si="4"/>
        <v>0.61645833333333333</v>
      </c>
    </row>
    <row r="35" spans="1:9">
      <c r="A35" s="54">
        <f>A30+8.4</f>
        <v>35.5</v>
      </c>
      <c r="B35" s="44">
        <f t="shared" si="5"/>
        <v>6.2000000000000028</v>
      </c>
      <c r="C35" s="45" t="s">
        <v>9</v>
      </c>
      <c r="D35" s="55"/>
      <c r="E35" s="47">
        <f t="shared" si="0"/>
        <v>0.65729166666666672</v>
      </c>
      <c r="F35" s="47">
        <f t="shared" si="1"/>
        <v>0.64250000000000007</v>
      </c>
      <c r="G35" s="47">
        <f t="shared" si="2"/>
        <v>0.63263888888888897</v>
      </c>
      <c r="H35" s="47">
        <f t="shared" si="3"/>
        <v>0.62559027777777776</v>
      </c>
      <c r="I35" s="47">
        <f t="shared" si="4"/>
        <v>0.62031250000000004</v>
      </c>
    </row>
    <row r="36" spans="1:9">
      <c r="A36" s="54">
        <f>A30+9.2</f>
        <v>36.299999999999997</v>
      </c>
      <c r="B36" s="44">
        <f t="shared" si="5"/>
        <v>5.4000000000000057</v>
      </c>
      <c r="C36" s="45" t="s">
        <v>52</v>
      </c>
      <c r="D36" s="46"/>
      <c r="E36" s="47">
        <f t="shared" si="0"/>
        <v>0.65895833333333342</v>
      </c>
      <c r="F36" s="47">
        <f t="shared" si="1"/>
        <v>0.64383101851851854</v>
      </c>
      <c r="G36" s="47">
        <f t="shared" si="2"/>
        <v>0.63375000000000004</v>
      </c>
      <c r="H36" s="47">
        <f t="shared" si="3"/>
        <v>0.62653935185185183</v>
      </c>
      <c r="I36" s="47">
        <f t="shared" si="4"/>
        <v>0.6211458333333334</v>
      </c>
    </row>
    <row r="37" spans="1:9">
      <c r="A37" s="54">
        <f>A30+9.8</f>
        <v>36.9</v>
      </c>
      <c r="B37" s="44">
        <f t="shared" si="5"/>
        <v>4.8000000000000043</v>
      </c>
      <c r="C37" s="45" t="s">
        <v>53</v>
      </c>
      <c r="D37" s="46"/>
      <c r="E37" s="47">
        <f t="shared" si="0"/>
        <v>0.6602083333333334</v>
      </c>
      <c r="F37" s="47">
        <f t="shared" si="1"/>
        <v>0.64482638888888888</v>
      </c>
      <c r="G37" s="47">
        <f t="shared" si="2"/>
        <v>0.63458333333333339</v>
      </c>
      <c r="H37" s="47">
        <f t="shared" si="3"/>
        <v>0.62725694444444446</v>
      </c>
      <c r="I37" s="47">
        <f t="shared" si="4"/>
        <v>0.62177083333333338</v>
      </c>
    </row>
    <row r="38" spans="1:9">
      <c r="A38" s="66">
        <f>A30+10.9</f>
        <v>38</v>
      </c>
      <c r="B38" s="60">
        <f t="shared" si="5"/>
        <v>3.7000000000000028</v>
      </c>
      <c r="C38" s="45" t="s">
        <v>54</v>
      </c>
      <c r="D38" s="68"/>
      <c r="E38" s="62">
        <f t="shared" si="0"/>
        <v>0.66250000000000009</v>
      </c>
      <c r="F38" s="62">
        <f t="shared" si="1"/>
        <v>0.64666666666666672</v>
      </c>
      <c r="G38" s="62">
        <f t="shared" si="2"/>
        <v>0.63611111111111118</v>
      </c>
      <c r="H38" s="62">
        <f t="shared" si="3"/>
        <v>0.62856481481481485</v>
      </c>
      <c r="I38" s="62">
        <f t="shared" si="4"/>
        <v>0.62291666666666667</v>
      </c>
    </row>
    <row r="39" spans="1:9">
      <c r="A39" s="67">
        <f>A30+14.6</f>
        <v>41.699999999999996</v>
      </c>
      <c r="B39" s="57">
        <f t="shared" si="5"/>
        <v>0</v>
      </c>
      <c r="C39" s="63" t="s">
        <v>2</v>
      </c>
      <c r="D39" s="72"/>
      <c r="E39" s="58">
        <f t="shared" si="0"/>
        <v>0.67020833333333341</v>
      </c>
      <c r="F39" s="58">
        <f t="shared" si="1"/>
        <v>0.65282407407407406</v>
      </c>
      <c r="G39" s="58">
        <f t="shared" si="2"/>
        <v>0.6412500000000001</v>
      </c>
      <c r="H39" s="58">
        <f t="shared" si="3"/>
        <v>0.6329745370370371</v>
      </c>
      <c r="I39" s="58">
        <f t="shared" si="4"/>
        <v>0.62677083333333339</v>
      </c>
    </row>
  </sheetData>
  <mergeCells count="4">
    <mergeCell ref="E4:I4"/>
    <mergeCell ref="E5:I5"/>
    <mergeCell ref="E6:I6"/>
    <mergeCell ref="E7:I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61"/>
  <sheetViews>
    <sheetView workbookViewId="0">
      <selection activeCell="C53" sqref="C53"/>
    </sheetView>
  </sheetViews>
  <sheetFormatPr defaultRowHeight="14.4"/>
  <cols>
    <col min="1" max="1" width="13.33203125" bestFit="1" customWidth="1"/>
    <col min="2" max="2" width="11.6640625" bestFit="1" customWidth="1"/>
    <col min="3" max="3" width="68.33203125" bestFit="1" customWidth="1"/>
    <col min="4" max="4" width="6.44140625" bestFit="1" customWidth="1"/>
    <col min="5" max="6" width="8.109375" bestFit="1" customWidth="1"/>
    <col min="8" max="8" width="8.109375" bestFit="1" customWidth="1"/>
    <col min="9" max="9" width="12.44140625" customWidth="1"/>
  </cols>
  <sheetData>
    <row r="1" spans="1:9">
      <c r="A1" s="18"/>
      <c r="B1" s="10"/>
      <c r="C1" s="11"/>
      <c r="D1" s="11"/>
      <c r="E1" s="2"/>
      <c r="F1" s="3"/>
      <c r="G1" s="2"/>
      <c r="H1" s="2"/>
      <c r="I1" s="2"/>
    </row>
    <row r="2" spans="1:9">
      <c r="A2" s="18"/>
      <c r="B2" s="12"/>
      <c r="C2" s="39" t="s">
        <v>61</v>
      </c>
      <c r="D2" s="13"/>
      <c r="E2" s="4"/>
      <c r="F2" s="3"/>
      <c r="G2" s="2"/>
      <c r="H2" s="2"/>
      <c r="I2" s="2"/>
    </row>
    <row r="3" spans="1:9">
      <c r="A3" s="18"/>
      <c r="B3" s="14"/>
      <c r="C3" s="15" t="s">
        <v>62</v>
      </c>
      <c r="D3" s="15"/>
      <c r="E3" s="2"/>
      <c r="F3" s="3"/>
      <c r="G3" s="2"/>
      <c r="H3" s="2"/>
      <c r="I3" s="2"/>
    </row>
    <row r="4" spans="1:9">
      <c r="A4" s="1"/>
      <c r="B4" s="1"/>
      <c r="C4" s="14" t="s">
        <v>63</v>
      </c>
      <c r="D4" s="6"/>
      <c r="E4" s="82" t="s">
        <v>3</v>
      </c>
      <c r="F4" s="83"/>
      <c r="G4" s="83"/>
      <c r="H4" s="83"/>
      <c r="I4" s="84"/>
    </row>
    <row r="5" spans="1:9">
      <c r="A5" s="5"/>
      <c r="B5" s="5"/>
      <c r="C5" s="6"/>
      <c r="D5" s="6"/>
      <c r="E5" s="82" t="s">
        <v>4</v>
      </c>
      <c r="F5" s="83"/>
      <c r="G5" s="83"/>
      <c r="H5" s="83"/>
      <c r="I5" s="84"/>
    </row>
    <row r="6" spans="1:9" ht="15" thickBot="1">
      <c r="A6" s="5"/>
      <c r="B6" s="5"/>
      <c r="C6" s="6"/>
      <c r="D6" s="6"/>
      <c r="E6" s="85" t="s">
        <v>0</v>
      </c>
      <c r="F6" s="86"/>
      <c r="G6" s="86"/>
      <c r="H6" s="86"/>
      <c r="I6" s="87"/>
    </row>
    <row r="7" spans="1:9">
      <c r="A7" s="1"/>
      <c r="B7" s="1"/>
      <c r="C7" s="2"/>
      <c r="D7" s="2"/>
      <c r="E7" s="92" t="s">
        <v>5</v>
      </c>
      <c r="F7" s="93"/>
      <c r="G7" s="93"/>
      <c r="H7" s="93"/>
      <c r="I7" s="94"/>
    </row>
    <row r="8" spans="1:9">
      <c r="A8" s="19" t="s">
        <v>6</v>
      </c>
      <c r="B8" s="19" t="s">
        <v>7</v>
      </c>
      <c r="C8" s="19" t="s">
        <v>11</v>
      </c>
      <c r="D8" s="19"/>
      <c r="E8" s="19">
        <v>20</v>
      </c>
      <c r="F8" s="19">
        <v>25</v>
      </c>
      <c r="G8" s="19">
        <v>30</v>
      </c>
      <c r="H8" s="19">
        <v>35</v>
      </c>
      <c r="I8" s="19">
        <v>40</v>
      </c>
    </row>
    <row r="9" spans="1:9">
      <c r="A9" s="35">
        <v>0</v>
      </c>
      <c r="B9" s="34">
        <v>18.8</v>
      </c>
      <c r="C9" s="34" t="s">
        <v>64</v>
      </c>
      <c r="D9" s="34" t="s">
        <v>1</v>
      </c>
      <c r="E9" s="33">
        <v>0.52777777777777779</v>
      </c>
      <c r="F9" s="33">
        <v>0.52777777777777779</v>
      </c>
      <c r="G9" s="33">
        <v>0.52777777777777779</v>
      </c>
      <c r="H9" s="33">
        <v>0.52777777777777779</v>
      </c>
      <c r="I9" s="33">
        <v>0.52777777777777779</v>
      </c>
    </row>
    <row r="10" spans="1:9">
      <c r="A10" s="21">
        <v>0.5</v>
      </c>
      <c r="B10" s="20">
        <f>$B$9-A10</f>
        <v>18.3</v>
      </c>
      <c r="C10" s="9" t="s">
        <v>65</v>
      </c>
      <c r="D10" s="9"/>
      <c r="E10" s="24">
        <f t="shared" ref="E10:E21" si="0">TIME(,,(A10*3600)/$E$8)+$E$9</f>
        <v>0.52881944444444451</v>
      </c>
      <c r="F10" s="24">
        <f t="shared" ref="F10:F21" si="1">TIME(,,(A10*3600)/$F$8)+$E$9</f>
        <v>0.52861111111111114</v>
      </c>
      <c r="G10" s="24">
        <f t="shared" ref="G10:G21" si="2">TIME(,,(A10*3600)/$G$8)+$E$9</f>
        <v>0.52847222222222223</v>
      </c>
      <c r="H10" s="24">
        <f t="shared" ref="H10:H21" si="3">TIME(,,(A10*3600)/$H$8)+$E$9</f>
        <v>0.52836805555555555</v>
      </c>
      <c r="I10" s="24">
        <f t="shared" ref="I10:I21" si="4">TIME(,,(A10*3600)/$I$8)+$E$9</f>
        <v>0.52829861111111109</v>
      </c>
    </row>
    <row r="11" spans="1:9">
      <c r="A11" s="21">
        <v>0.7</v>
      </c>
      <c r="B11" s="20">
        <f>$B$9-A11</f>
        <v>18.100000000000001</v>
      </c>
      <c r="C11" s="9" t="s">
        <v>66</v>
      </c>
      <c r="D11" s="9"/>
      <c r="E11" s="24">
        <f t="shared" si="0"/>
        <v>0.52923611111111113</v>
      </c>
      <c r="F11" s="24">
        <f t="shared" si="1"/>
        <v>0.52893518518518523</v>
      </c>
      <c r="G11" s="24">
        <f t="shared" si="2"/>
        <v>0.52875000000000005</v>
      </c>
      <c r="H11" s="24">
        <f t="shared" si="3"/>
        <v>0.52861111111111114</v>
      </c>
      <c r="I11" s="24">
        <f t="shared" si="4"/>
        <v>0.52850694444444446</v>
      </c>
    </row>
    <row r="12" spans="1:9">
      <c r="A12" s="21">
        <v>1</v>
      </c>
      <c r="B12" s="20">
        <f t="shared" ref="B12:B22" si="5">$B$9-A12</f>
        <v>17.8</v>
      </c>
      <c r="C12" s="9" t="s">
        <v>9</v>
      </c>
      <c r="D12" s="9"/>
      <c r="E12" s="24">
        <f t="shared" si="0"/>
        <v>0.52986111111111112</v>
      </c>
      <c r="F12" s="24">
        <f t="shared" si="1"/>
        <v>0.5294444444444445</v>
      </c>
      <c r="G12" s="24">
        <f t="shared" si="2"/>
        <v>0.52916666666666667</v>
      </c>
      <c r="H12" s="24">
        <f t="shared" si="3"/>
        <v>0.52895833333333331</v>
      </c>
      <c r="I12" s="24">
        <f t="shared" si="4"/>
        <v>0.52881944444444451</v>
      </c>
    </row>
    <row r="13" spans="1:9">
      <c r="A13" s="21">
        <v>1.5</v>
      </c>
      <c r="B13" s="20">
        <f t="shared" si="5"/>
        <v>17.3</v>
      </c>
      <c r="C13" s="9" t="s">
        <v>67</v>
      </c>
      <c r="D13" s="9"/>
      <c r="E13" s="24">
        <f t="shared" si="0"/>
        <v>0.53090277777777783</v>
      </c>
      <c r="F13" s="24">
        <f t="shared" si="1"/>
        <v>0.53027777777777774</v>
      </c>
      <c r="G13" s="24">
        <f t="shared" si="2"/>
        <v>0.52986111111111112</v>
      </c>
      <c r="H13" s="24">
        <f t="shared" si="3"/>
        <v>0.52956018518518522</v>
      </c>
      <c r="I13" s="24">
        <f t="shared" si="4"/>
        <v>0.52934027777777781</v>
      </c>
    </row>
    <row r="14" spans="1:9">
      <c r="A14" s="21">
        <v>1.7</v>
      </c>
      <c r="B14" s="20">
        <f t="shared" si="5"/>
        <v>17.100000000000001</v>
      </c>
      <c r="C14" s="23" t="s">
        <v>9</v>
      </c>
      <c r="D14" s="9"/>
      <c r="E14" s="24">
        <f t="shared" si="0"/>
        <v>0.53131944444444446</v>
      </c>
      <c r="F14" s="24">
        <f t="shared" si="1"/>
        <v>0.53060185185185182</v>
      </c>
      <c r="G14" s="24">
        <f t="shared" si="2"/>
        <v>0.53013888888888894</v>
      </c>
      <c r="H14" s="24">
        <f t="shared" si="3"/>
        <v>0.52979166666666666</v>
      </c>
      <c r="I14" s="24">
        <f t="shared" si="4"/>
        <v>0.52954861111111118</v>
      </c>
    </row>
    <row r="15" spans="1:9">
      <c r="A15" s="43">
        <v>2.2999999999999998</v>
      </c>
      <c r="B15" s="44">
        <f t="shared" si="5"/>
        <v>16.5</v>
      </c>
      <c r="C15" s="23" t="s">
        <v>9</v>
      </c>
      <c r="D15" s="46"/>
      <c r="E15" s="47">
        <f t="shared" si="0"/>
        <v>0.53256944444444443</v>
      </c>
      <c r="F15" s="47">
        <f t="shared" si="1"/>
        <v>0.53160879629629632</v>
      </c>
      <c r="G15" s="47">
        <f t="shared" si="2"/>
        <v>0.53097222222222218</v>
      </c>
      <c r="H15" s="47">
        <f t="shared" si="3"/>
        <v>0.53050925925925929</v>
      </c>
      <c r="I15" s="47">
        <f t="shared" si="4"/>
        <v>0.53017361111111116</v>
      </c>
    </row>
    <row r="16" spans="1:9">
      <c r="A16" s="43">
        <v>2.5</v>
      </c>
      <c r="B16" s="44">
        <f t="shared" si="5"/>
        <v>16.3</v>
      </c>
      <c r="C16" s="45" t="s">
        <v>68</v>
      </c>
      <c r="D16" s="46"/>
      <c r="E16" s="47">
        <f t="shared" si="0"/>
        <v>0.53298611111111116</v>
      </c>
      <c r="F16" s="47">
        <f t="shared" si="1"/>
        <v>0.53194444444444444</v>
      </c>
      <c r="G16" s="47">
        <f t="shared" si="2"/>
        <v>0.53125</v>
      </c>
      <c r="H16" s="47">
        <f t="shared" si="3"/>
        <v>0.53075231481481477</v>
      </c>
      <c r="I16" s="47">
        <f t="shared" si="4"/>
        <v>0.53038194444444442</v>
      </c>
    </row>
    <row r="17" spans="1:9">
      <c r="A17" s="56">
        <v>3.1</v>
      </c>
      <c r="B17" s="57">
        <f t="shared" si="5"/>
        <v>15.700000000000001</v>
      </c>
      <c r="C17" s="65" t="s">
        <v>69</v>
      </c>
      <c r="D17" s="40"/>
      <c r="E17" s="58">
        <f t="shared" si="0"/>
        <v>0.53423611111111113</v>
      </c>
      <c r="F17" s="58">
        <f t="shared" si="1"/>
        <v>0.53293981481481478</v>
      </c>
      <c r="G17" s="58">
        <f t="shared" si="2"/>
        <v>0.53208333333333335</v>
      </c>
      <c r="H17" s="58">
        <f t="shared" si="3"/>
        <v>0.53145833333333337</v>
      </c>
      <c r="I17" s="58">
        <f t="shared" si="4"/>
        <v>0.53100694444444441</v>
      </c>
    </row>
    <row r="18" spans="1:9">
      <c r="A18" s="59">
        <v>3.2</v>
      </c>
      <c r="B18" s="60">
        <f t="shared" si="5"/>
        <v>15.600000000000001</v>
      </c>
      <c r="C18" s="50" t="s">
        <v>70</v>
      </c>
      <c r="D18" s="61"/>
      <c r="E18" s="62">
        <f t="shared" si="0"/>
        <v>0.5344444444444445</v>
      </c>
      <c r="F18" s="62">
        <f t="shared" si="1"/>
        <v>0.53310185185185188</v>
      </c>
      <c r="G18" s="62">
        <f t="shared" si="2"/>
        <v>0.53222222222222226</v>
      </c>
      <c r="H18" s="62">
        <f t="shared" si="3"/>
        <v>0.53158564814814813</v>
      </c>
      <c r="I18" s="62">
        <f t="shared" si="4"/>
        <v>0.53111111111111109</v>
      </c>
    </row>
    <row r="19" spans="1:9">
      <c r="A19" s="41">
        <v>3.6</v>
      </c>
      <c r="B19" s="74">
        <f t="shared" si="5"/>
        <v>15.200000000000001</v>
      </c>
      <c r="C19" s="28" t="s">
        <v>71</v>
      </c>
      <c r="D19" s="30"/>
      <c r="E19" s="42">
        <f t="shared" si="0"/>
        <v>0.53527777777777774</v>
      </c>
      <c r="F19" s="42">
        <f t="shared" si="1"/>
        <v>0.53377314814814814</v>
      </c>
      <c r="G19" s="42">
        <f t="shared" si="2"/>
        <v>0.53277777777777779</v>
      </c>
      <c r="H19" s="42">
        <f t="shared" si="3"/>
        <v>0.53206018518518516</v>
      </c>
      <c r="I19" s="42">
        <f t="shared" si="4"/>
        <v>0.53152777777777782</v>
      </c>
    </row>
    <row r="20" spans="1:9">
      <c r="A20" s="43">
        <v>4.2</v>
      </c>
      <c r="B20" s="44">
        <f t="shared" si="5"/>
        <v>14.600000000000001</v>
      </c>
      <c r="C20" s="46" t="s">
        <v>72</v>
      </c>
      <c r="D20" s="46"/>
      <c r="E20" s="47">
        <f t="shared" si="0"/>
        <v>0.53652777777777783</v>
      </c>
      <c r="F20" s="47">
        <f t="shared" si="1"/>
        <v>0.53476851851851848</v>
      </c>
      <c r="G20" s="47">
        <f t="shared" si="2"/>
        <v>0.53361111111111115</v>
      </c>
      <c r="H20" s="47">
        <f t="shared" si="3"/>
        <v>0.53277777777777779</v>
      </c>
      <c r="I20" s="47">
        <f t="shared" si="4"/>
        <v>0.53215277777777781</v>
      </c>
    </row>
    <row r="21" spans="1:9">
      <c r="A21" s="43">
        <v>4.5</v>
      </c>
      <c r="B21" s="44">
        <f t="shared" si="5"/>
        <v>14.3</v>
      </c>
      <c r="C21" s="48" t="s">
        <v>73</v>
      </c>
      <c r="D21" s="46"/>
      <c r="E21" s="47">
        <f t="shared" si="0"/>
        <v>0.53715277777777781</v>
      </c>
      <c r="F21" s="47">
        <f t="shared" si="1"/>
        <v>0.53527777777777774</v>
      </c>
      <c r="G21" s="47">
        <f t="shared" si="2"/>
        <v>0.53402777777777777</v>
      </c>
      <c r="H21" s="47">
        <f t="shared" si="3"/>
        <v>0.53312499999999996</v>
      </c>
      <c r="I21" s="47">
        <f t="shared" si="4"/>
        <v>0.53246527777777775</v>
      </c>
    </row>
    <row r="22" spans="1:9">
      <c r="A22" s="56">
        <v>4.7</v>
      </c>
      <c r="B22" s="57">
        <f t="shared" si="5"/>
        <v>14.100000000000001</v>
      </c>
      <c r="C22" s="65" t="s">
        <v>74</v>
      </c>
      <c r="D22" s="40"/>
      <c r="E22" s="58">
        <f t="shared" ref="E22:E35" si="6">TIME(,,(A22*3600)/$E$8)+$E$9</f>
        <v>0.53756944444444443</v>
      </c>
      <c r="F22" s="58">
        <f t="shared" ref="F22:F35" si="7">TIME(,,(A22*3600)/$F$8)+$E$9</f>
        <v>0.53560185185185183</v>
      </c>
      <c r="G22" s="58">
        <f t="shared" ref="G22:G35" si="8">TIME(,,(A22*3600)/$G$8)+$E$9</f>
        <v>0.53430555555555559</v>
      </c>
      <c r="H22" s="58">
        <f t="shared" ref="H22:H35" si="9">TIME(,,(A22*3600)/$H$8)+$E$9</f>
        <v>0.53336805555555555</v>
      </c>
      <c r="I22" s="58">
        <f t="shared" ref="I22:I35" si="10">TIME(,,(A22*3600)/$I$8)+$E$9</f>
        <v>0.53267361111111111</v>
      </c>
    </row>
    <row r="23" spans="1:9">
      <c r="A23" s="21">
        <f>A22+0.5</f>
        <v>5.2</v>
      </c>
      <c r="B23" s="20">
        <f>$B$9-A23</f>
        <v>13.600000000000001</v>
      </c>
      <c r="C23" s="9" t="s">
        <v>65</v>
      </c>
      <c r="D23" s="9"/>
      <c r="E23" s="47">
        <f t="shared" si="6"/>
        <v>0.53861111111111115</v>
      </c>
      <c r="F23" s="47">
        <f t="shared" si="7"/>
        <v>0.53643518518518518</v>
      </c>
      <c r="G23" s="47">
        <f t="shared" si="8"/>
        <v>0.53500000000000003</v>
      </c>
      <c r="H23" s="47">
        <f t="shared" si="9"/>
        <v>0.53395833333333331</v>
      </c>
      <c r="I23" s="47">
        <f t="shared" si="10"/>
        <v>0.53319444444444442</v>
      </c>
    </row>
    <row r="24" spans="1:9">
      <c r="A24" s="21">
        <f>A22+0.7</f>
        <v>5.4</v>
      </c>
      <c r="B24" s="20">
        <f>$B$9-A24</f>
        <v>13.4</v>
      </c>
      <c r="C24" s="9" t="s">
        <v>66</v>
      </c>
      <c r="D24" s="9"/>
      <c r="E24" s="47">
        <f t="shared" si="6"/>
        <v>0.53902777777777777</v>
      </c>
      <c r="F24" s="47">
        <f t="shared" si="7"/>
        <v>0.53677083333333331</v>
      </c>
      <c r="G24" s="47">
        <f t="shared" si="8"/>
        <v>0.53527777777777774</v>
      </c>
      <c r="H24" s="47">
        <f t="shared" si="9"/>
        <v>0.53420138888888891</v>
      </c>
      <c r="I24" s="47">
        <f t="shared" si="10"/>
        <v>0.53340277777777778</v>
      </c>
    </row>
    <row r="25" spans="1:9">
      <c r="A25" s="21">
        <f>A22+1</f>
        <v>5.7</v>
      </c>
      <c r="B25" s="20">
        <f t="shared" ref="B25:B35" si="11">$B$9-A25</f>
        <v>13.100000000000001</v>
      </c>
      <c r="C25" s="9" t="s">
        <v>9</v>
      </c>
      <c r="D25" s="9"/>
      <c r="E25" s="47">
        <f t="shared" si="6"/>
        <v>0.53965277777777776</v>
      </c>
      <c r="F25" s="47">
        <f t="shared" si="7"/>
        <v>0.53726851851851853</v>
      </c>
      <c r="G25" s="47">
        <f t="shared" si="8"/>
        <v>0.53569444444444447</v>
      </c>
      <c r="H25" s="47">
        <f t="shared" si="9"/>
        <v>0.53456018518518522</v>
      </c>
      <c r="I25" s="47">
        <f t="shared" si="10"/>
        <v>0.53371527777777783</v>
      </c>
    </row>
    <row r="26" spans="1:9">
      <c r="A26" s="21">
        <f>A22+1.5</f>
        <v>6.2</v>
      </c>
      <c r="B26" s="20">
        <f t="shared" si="11"/>
        <v>12.600000000000001</v>
      </c>
      <c r="C26" s="9" t="s">
        <v>67</v>
      </c>
      <c r="D26" s="9"/>
      <c r="E26" s="47">
        <f t="shared" si="6"/>
        <v>0.54069444444444448</v>
      </c>
      <c r="F26" s="47">
        <f t="shared" si="7"/>
        <v>0.53810185185185189</v>
      </c>
      <c r="G26" s="47">
        <f t="shared" si="8"/>
        <v>0.53638888888888892</v>
      </c>
      <c r="H26" s="47">
        <f t="shared" si="9"/>
        <v>0.53515046296296298</v>
      </c>
      <c r="I26" s="47">
        <f t="shared" si="10"/>
        <v>0.53423611111111113</v>
      </c>
    </row>
    <row r="27" spans="1:9">
      <c r="A27" s="21">
        <f>A22+1.7</f>
        <v>6.4</v>
      </c>
      <c r="B27" s="20">
        <f t="shared" si="11"/>
        <v>12.4</v>
      </c>
      <c r="C27" s="23" t="s">
        <v>9</v>
      </c>
      <c r="D27" s="9"/>
      <c r="E27" s="47">
        <f t="shared" si="6"/>
        <v>0.5411111111111111</v>
      </c>
      <c r="F27" s="47">
        <f t="shared" si="7"/>
        <v>0.53843750000000001</v>
      </c>
      <c r="G27" s="47">
        <f t="shared" si="8"/>
        <v>0.53666666666666663</v>
      </c>
      <c r="H27" s="47">
        <f t="shared" si="9"/>
        <v>0.53539351851851857</v>
      </c>
      <c r="I27" s="47">
        <f t="shared" si="10"/>
        <v>0.5344444444444445</v>
      </c>
    </row>
    <row r="28" spans="1:9">
      <c r="A28" s="43">
        <f>A22+2.3</f>
        <v>7</v>
      </c>
      <c r="B28" s="44">
        <f t="shared" si="11"/>
        <v>11.8</v>
      </c>
      <c r="C28" s="23" t="s">
        <v>9</v>
      </c>
      <c r="D28" s="46"/>
      <c r="E28" s="47">
        <f t="shared" si="6"/>
        <v>0.54236111111111107</v>
      </c>
      <c r="F28" s="47">
        <f t="shared" si="7"/>
        <v>0.5394444444444445</v>
      </c>
      <c r="G28" s="47">
        <f t="shared" si="8"/>
        <v>0.53749999999999998</v>
      </c>
      <c r="H28" s="47">
        <f t="shared" si="9"/>
        <v>0.53611111111111109</v>
      </c>
      <c r="I28" s="47">
        <f t="shared" si="10"/>
        <v>0.53506944444444449</v>
      </c>
    </row>
    <row r="29" spans="1:9">
      <c r="A29" s="43">
        <f>A22+2.5</f>
        <v>7.2</v>
      </c>
      <c r="B29" s="44">
        <f t="shared" si="11"/>
        <v>11.600000000000001</v>
      </c>
      <c r="C29" s="45" t="s">
        <v>68</v>
      </c>
      <c r="D29" s="46"/>
      <c r="E29" s="47">
        <f t="shared" si="6"/>
        <v>0.5427777777777778</v>
      </c>
      <c r="F29" s="47">
        <f t="shared" si="7"/>
        <v>0.53976851851851848</v>
      </c>
      <c r="G29" s="47">
        <f t="shared" si="8"/>
        <v>0.5377777777777778</v>
      </c>
      <c r="H29" s="47">
        <f t="shared" si="9"/>
        <v>0.53634259259259265</v>
      </c>
      <c r="I29" s="47">
        <f t="shared" si="10"/>
        <v>0.53527777777777774</v>
      </c>
    </row>
    <row r="30" spans="1:9">
      <c r="A30" s="56">
        <f>A22+3.1</f>
        <v>7.8000000000000007</v>
      </c>
      <c r="B30" s="57">
        <f t="shared" si="11"/>
        <v>11</v>
      </c>
      <c r="C30" s="65" t="s">
        <v>69</v>
      </c>
      <c r="D30" s="40"/>
      <c r="E30" s="58">
        <f t="shared" si="6"/>
        <v>0.54402777777777778</v>
      </c>
      <c r="F30" s="58">
        <f t="shared" si="7"/>
        <v>0.54077546296296297</v>
      </c>
      <c r="G30" s="58">
        <f t="shared" si="8"/>
        <v>0.53861111111111115</v>
      </c>
      <c r="H30" s="58">
        <f t="shared" si="9"/>
        <v>0.53706018518518517</v>
      </c>
      <c r="I30" s="58">
        <f t="shared" si="10"/>
        <v>0.53590277777777784</v>
      </c>
    </row>
    <row r="31" spans="1:9">
      <c r="A31" s="59">
        <f>A22+3.2</f>
        <v>7.9</v>
      </c>
      <c r="B31" s="60">
        <f t="shared" si="11"/>
        <v>10.9</v>
      </c>
      <c r="C31" s="50" t="s">
        <v>70</v>
      </c>
      <c r="D31" s="61"/>
      <c r="E31" s="47">
        <f t="shared" si="6"/>
        <v>0.54423611111111114</v>
      </c>
      <c r="F31" s="47">
        <f t="shared" si="7"/>
        <v>0.54093749999999996</v>
      </c>
      <c r="G31" s="47">
        <f t="shared" si="8"/>
        <v>0.53875000000000006</v>
      </c>
      <c r="H31" s="47">
        <f t="shared" si="9"/>
        <v>0.53717592592592589</v>
      </c>
      <c r="I31" s="47">
        <f t="shared" si="10"/>
        <v>0.53600694444444441</v>
      </c>
    </row>
    <row r="32" spans="1:9">
      <c r="A32" s="41">
        <f>A22+3.6</f>
        <v>8.3000000000000007</v>
      </c>
      <c r="B32" s="74">
        <f t="shared" si="11"/>
        <v>10.5</v>
      </c>
      <c r="C32" s="28" t="s">
        <v>71</v>
      </c>
      <c r="D32" s="30"/>
      <c r="E32" s="47">
        <f t="shared" si="6"/>
        <v>0.5450694444444445</v>
      </c>
      <c r="F32" s="47">
        <f t="shared" si="7"/>
        <v>0.54160879629629632</v>
      </c>
      <c r="G32" s="47">
        <f t="shared" si="8"/>
        <v>0.53930555555555559</v>
      </c>
      <c r="H32" s="47">
        <f t="shared" si="9"/>
        <v>0.53765046296296293</v>
      </c>
      <c r="I32" s="47">
        <f t="shared" si="10"/>
        <v>0.53642361111111114</v>
      </c>
    </row>
    <row r="33" spans="1:9">
      <c r="A33" s="43">
        <f>A22+4.2</f>
        <v>8.9</v>
      </c>
      <c r="B33" s="44">
        <f t="shared" si="11"/>
        <v>9.9</v>
      </c>
      <c r="C33" s="46" t="s">
        <v>72</v>
      </c>
      <c r="D33" s="46"/>
      <c r="E33" s="47">
        <f t="shared" si="6"/>
        <v>0.54631944444444447</v>
      </c>
      <c r="F33" s="47">
        <f t="shared" si="7"/>
        <v>0.54260416666666667</v>
      </c>
      <c r="G33" s="47">
        <f t="shared" si="8"/>
        <v>0.54013888888888895</v>
      </c>
      <c r="H33" s="47">
        <f t="shared" si="9"/>
        <v>0.53836805555555556</v>
      </c>
      <c r="I33" s="47">
        <f t="shared" si="10"/>
        <v>0.53704861111111113</v>
      </c>
    </row>
    <row r="34" spans="1:9">
      <c r="A34" s="43">
        <f>A22+4.5</f>
        <v>9.1999999999999993</v>
      </c>
      <c r="B34" s="44">
        <f t="shared" si="11"/>
        <v>9.6000000000000014</v>
      </c>
      <c r="C34" s="48" t="s">
        <v>73</v>
      </c>
      <c r="D34" s="46"/>
      <c r="E34" s="47">
        <f t="shared" si="6"/>
        <v>0.54694444444444446</v>
      </c>
      <c r="F34" s="47">
        <f t="shared" si="7"/>
        <v>0.54310185185185189</v>
      </c>
      <c r="G34" s="47">
        <f t="shared" si="8"/>
        <v>0.54055555555555557</v>
      </c>
      <c r="H34" s="47">
        <f t="shared" si="9"/>
        <v>0.53872685185185187</v>
      </c>
      <c r="I34" s="47">
        <f t="shared" si="10"/>
        <v>0.53736111111111118</v>
      </c>
    </row>
    <row r="35" spans="1:9">
      <c r="A35" s="56">
        <f>A22+4.7</f>
        <v>9.4</v>
      </c>
      <c r="B35" s="57">
        <f t="shared" si="11"/>
        <v>9.4</v>
      </c>
      <c r="C35" s="65" t="s">
        <v>75</v>
      </c>
      <c r="D35" s="40"/>
      <c r="E35" s="58">
        <f t="shared" si="6"/>
        <v>0.54736111111111108</v>
      </c>
      <c r="F35" s="58">
        <f t="shared" si="7"/>
        <v>0.54343750000000002</v>
      </c>
      <c r="G35" s="58">
        <f t="shared" si="8"/>
        <v>0.54083333333333339</v>
      </c>
      <c r="H35" s="58">
        <f t="shared" si="9"/>
        <v>0.53895833333333332</v>
      </c>
      <c r="I35" s="58">
        <f t="shared" si="10"/>
        <v>0.53756944444444443</v>
      </c>
    </row>
    <row r="36" spans="1:9">
      <c r="A36" s="21">
        <f>$A$35+A10</f>
        <v>9.9</v>
      </c>
      <c r="B36" s="20">
        <f>$B$9-A36</f>
        <v>8.9</v>
      </c>
      <c r="C36" s="9" t="s">
        <v>65</v>
      </c>
      <c r="D36" s="9"/>
      <c r="E36" s="47">
        <f t="shared" ref="E36:E61" si="12">TIME(,,(A36*3600)/$E$8)+$E$9</f>
        <v>0.54840277777777779</v>
      </c>
      <c r="F36" s="47">
        <f t="shared" ref="F36:F61" si="13">TIME(,,(A36*3600)/$F$8)+$E$9</f>
        <v>0.54427083333333337</v>
      </c>
      <c r="G36" s="47">
        <f t="shared" ref="G36:G61" si="14">TIME(,,(A36*3600)/$G$8)+$E$9</f>
        <v>0.54152777777777783</v>
      </c>
      <c r="H36" s="47">
        <f t="shared" ref="H36:H61" si="15">TIME(,,(A36*3600)/$H$8)+$E$9</f>
        <v>0.53956018518518523</v>
      </c>
      <c r="I36" s="47">
        <f t="shared" ref="I36:I61" si="16">TIME(,,(A36*3600)/$I$8)+$E$9</f>
        <v>0.53809027777777774</v>
      </c>
    </row>
    <row r="37" spans="1:9">
      <c r="A37" s="21">
        <f t="shared" ref="A37:A48" si="17">$A$35+A11</f>
        <v>10.1</v>
      </c>
      <c r="B37" s="20">
        <f>$B$9-A37</f>
        <v>8.7000000000000011</v>
      </c>
      <c r="C37" s="9" t="s">
        <v>66</v>
      </c>
      <c r="D37" s="9"/>
      <c r="E37" s="47">
        <f t="shared" si="12"/>
        <v>0.54881944444444442</v>
      </c>
      <c r="F37" s="47">
        <f t="shared" si="13"/>
        <v>0.5446064814814815</v>
      </c>
      <c r="G37" s="47">
        <f t="shared" si="14"/>
        <v>0.54180555555555554</v>
      </c>
      <c r="H37" s="47">
        <f t="shared" si="15"/>
        <v>0.53979166666666667</v>
      </c>
      <c r="I37" s="47">
        <f t="shared" si="16"/>
        <v>0.5382986111111111</v>
      </c>
    </row>
    <row r="38" spans="1:9">
      <c r="A38" s="21">
        <f t="shared" si="17"/>
        <v>10.4</v>
      </c>
      <c r="B38" s="20">
        <f t="shared" ref="B38:B48" si="18">$B$9-A38</f>
        <v>8.4</v>
      </c>
      <c r="C38" s="9" t="s">
        <v>9</v>
      </c>
      <c r="D38" s="9"/>
      <c r="E38" s="47">
        <f t="shared" si="12"/>
        <v>0.5494444444444444</v>
      </c>
      <c r="F38" s="47">
        <f t="shared" si="13"/>
        <v>0.54510416666666672</v>
      </c>
      <c r="G38" s="47">
        <f t="shared" si="14"/>
        <v>0.54222222222222227</v>
      </c>
      <c r="H38" s="47">
        <f t="shared" si="15"/>
        <v>0.54015046296296299</v>
      </c>
      <c r="I38" s="47">
        <f t="shared" si="16"/>
        <v>0.53861111111111115</v>
      </c>
    </row>
    <row r="39" spans="1:9">
      <c r="A39" s="21">
        <f t="shared" si="17"/>
        <v>10.9</v>
      </c>
      <c r="B39" s="20">
        <f t="shared" si="18"/>
        <v>7.9</v>
      </c>
      <c r="C39" s="9" t="s">
        <v>67</v>
      </c>
      <c r="D39" s="9"/>
      <c r="E39" s="47">
        <f t="shared" si="12"/>
        <v>0.55048611111111112</v>
      </c>
      <c r="F39" s="47">
        <f t="shared" si="13"/>
        <v>0.54593749999999996</v>
      </c>
      <c r="G39" s="47">
        <f t="shared" si="14"/>
        <v>0.54291666666666671</v>
      </c>
      <c r="H39" s="47">
        <f t="shared" si="15"/>
        <v>0.54075231481481478</v>
      </c>
      <c r="I39" s="47">
        <f t="shared" si="16"/>
        <v>0.53913194444444446</v>
      </c>
    </row>
    <row r="40" spans="1:9">
      <c r="A40" s="21">
        <f t="shared" si="17"/>
        <v>11.1</v>
      </c>
      <c r="B40" s="20">
        <f t="shared" si="18"/>
        <v>7.7000000000000011</v>
      </c>
      <c r="C40" s="23" t="s">
        <v>9</v>
      </c>
      <c r="D40" s="9"/>
      <c r="E40" s="47">
        <f t="shared" si="12"/>
        <v>0.55090277777777774</v>
      </c>
      <c r="F40" s="47">
        <f t="shared" si="13"/>
        <v>0.5462731481481482</v>
      </c>
      <c r="G40" s="47">
        <f t="shared" si="14"/>
        <v>0.54319444444444442</v>
      </c>
      <c r="H40" s="47">
        <f t="shared" si="15"/>
        <v>0.54098379629629634</v>
      </c>
      <c r="I40" s="47">
        <f t="shared" si="16"/>
        <v>0.53934027777777782</v>
      </c>
    </row>
    <row r="41" spans="1:9">
      <c r="A41" s="21">
        <f t="shared" si="17"/>
        <v>11.7</v>
      </c>
      <c r="B41" s="44">
        <f t="shared" si="18"/>
        <v>7.1000000000000014</v>
      </c>
      <c r="C41" s="23" t="s">
        <v>9</v>
      </c>
      <c r="D41" s="46"/>
      <c r="E41" s="47">
        <f t="shared" si="12"/>
        <v>0.55215277777777783</v>
      </c>
      <c r="F41" s="47">
        <f t="shared" si="13"/>
        <v>0.54726851851851854</v>
      </c>
      <c r="G41" s="47">
        <f t="shared" si="14"/>
        <v>0.54402777777777778</v>
      </c>
      <c r="H41" s="47">
        <f t="shared" si="15"/>
        <v>0.54170138888888886</v>
      </c>
      <c r="I41" s="47">
        <f t="shared" si="16"/>
        <v>0.53996527777777781</v>
      </c>
    </row>
    <row r="42" spans="1:9">
      <c r="A42" s="21">
        <f t="shared" si="17"/>
        <v>11.9</v>
      </c>
      <c r="B42" s="44">
        <f t="shared" si="18"/>
        <v>6.9</v>
      </c>
      <c r="C42" s="45" t="s">
        <v>68</v>
      </c>
      <c r="D42" s="46"/>
      <c r="E42" s="47">
        <f t="shared" si="12"/>
        <v>0.55256944444444445</v>
      </c>
      <c r="F42" s="47">
        <f t="shared" si="13"/>
        <v>0.54760416666666667</v>
      </c>
      <c r="G42" s="47">
        <f t="shared" si="14"/>
        <v>0.5443055555555556</v>
      </c>
      <c r="H42" s="47">
        <f t="shared" si="15"/>
        <v>0.54194444444444445</v>
      </c>
      <c r="I42" s="47">
        <f t="shared" si="16"/>
        <v>0.54017361111111117</v>
      </c>
    </row>
    <row r="43" spans="1:9">
      <c r="A43" s="56">
        <f t="shared" si="17"/>
        <v>12.5</v>
      </c>
      <c r="B43" s="57">
        <f t="shared" si="18"/>
        <v>6.3000000000000007</v>
      </c>
      <c r="C43" s="65" t="s">
        <v>69</v>
      </c>
      <c r="D43" s="40"/>
      <c r="E43" s="58">
        <f t="shared" si="12"/>
        <v>0.55381944444444442</v>
      </c>
      <c r="F43" s="58">
        <f t="shared" si="13"/>
        <v>0.54861111111111116</v>
      </c>
      <c r="G43" s="58">
        <f t="shared" si="14"/>
        <v>0.54513888888888895</v>
      </c>
      <c r="H43" s="58">
        <f t="shared" si="15"/>
        <v>0.54265046296296293</v>
      </c>
      <c r="I43" s="58">
        <f t="shared" si="16"/>
        <v>0.54079861111111116</v>
      </c>
    </row>
    <row r="44" spans="1:9">
      <c r="A44" s="21">
        <f t="shared" si="17"/>
        <v>12.600000000000001</v>
      </c>
      <c r="B44" s="60">
        <f t="shared" si="18"/>
        <v>6.1999999999999993</v>
      </c>
      <c r="C44" s="50" t="s">
        <v>70</v>
      </c>
      <c r="D44" s="61"/>
      <c r="E44" s="47">
        <f t="shared" si="12"/>
        <v>0.55402777777777779</v>
      </c>
      <c r="F44" s="47">
        <f t="shared" si="13"/>
        <v>0.54877314814814815</v>
      </c>
      <c r="G44" s="47">
        <f t="shared" si="14"/>
        <v>0.54527777777777775</v>
      </c>
      <c r="H44" s="47">
        <f t="shared" si="15"/>
        <v>0.5427777777777778</v>
      </c>
      <c r="I44" s="47">
        <f t="shared" si="16"/>
        <v>0.54090277777777784</v>
      </c>
    </row>
    <row r="45" spans="1:9">
      <c r="A45" s="21">
        <f t="shared" si="17"/>
        <v>13</v>
      </c>
      <c r="B45" s="74">
        <f t="shared" si="18"/>
        <v>5.8000000000000007</v>
      </c>
      <c r="C45" s="28" t="s">
        <v>71</v>
      </c>
      <c r="D45" s="30"/>
      <c r="E45" s="47">
        <f t="shared" si="12"/>
        <v>0.55486111111111114</v>
      </c>
      <c r="F45" s="47">
        <f t="shared" si="13"/>
        <v>0.5494444444444444</v>
      </c>
      <c r="G45" s="47">
        <f t="shared" si="14"/>
        <v>0.54583333333333339</v>
      </c>
      <c r="H45" s="47">
        <f t="shared" si="15"/>
        <v>0.54325231481481484</v>
      </c>
      <c r="I45" s="47">
        <f t="shared" si="16"/>
        <v>0.54131944444444446</v>
      </c>
    </row>
    <row r="46" spans="1:9">
      <c r="A46" s="21">
        <f t="shared" si="17"/>
        <v>13.600000000000001</v>
      </c>
      <c r="B46" s="44">
        <f t="shared" si="18"/>
        <v>5.1999999999999993</v>
      </c>
      <c r="C46" s="46" t="s">
        <v>72</v>
      </c>
      <c r="D46" s="46"/>
      <c r="E46" s="47">
        <f t="shared" si="12"/>
        <v>0.55611111111111111</v>
      </c>
      <c r="F46" s="47">
        <f t="shared" si="13"/>
        <v>0.55043981481481485</v>
      </c>
      <c r="G46" s="47">
        <f t="shared" si="14"/>
        <v>0.54666666666666663</v>
      </c>
      <c r="H46" s="47">
        <f t="shared" si="15"/>
        <v>0.54395833333333332</v>
      </c>
      <c r="I46" s="47">
        <f t="shared" si="16"/>
        <v>0.54194444444444445</v>
      </c>
    </row>
    <row r="47" spans="1:9">
      <c r="A47" s="21">
        <f t="shared" si="17"/>
        <v>13.9</v>
      </c>
      <c r="B47" s="44">
        <f t="shared" si="18"/>
        <v>4.9000000000000004</v>
      </c>
      <c r="C47" s="48" t="s">
        <v>73</v>
      </c>
      <c r="D47" s="46"/>
      <c r="E47" s="47">
        <f t="shared" si="12"/>
        <v>0.5567361111111111</v>
      </c>
      <c r="F47" s="47">
        <f t="shared" si="13"/>
        <v>0.55093749999999997</v>
      </c>
      <c r="G47" s="47">
        <f t="shared" si="14"/>
        <v>0.54708333333333337</v>
      </c>
      <c r="H47" s="47">
        <f t="shared" si="15"/>
        <v>0.54431712962962964</v>
      </c>
      <c r="I47" s="47">
        <f t="shared" si="16"/>
        <v>0.5422569444444445</v>
      </c>
    </row>
    <row r="48" spans="1:9">
      <c r="A48" s="56">
        <f t="shared" si="17"/>
        <v>14.100000000000001</v>
      </c>
      <c r="B48" s="57">
        <f t="shared" si="18"/>
        <v>4.6999999999999993</v>
      </c>
      <c r="C48" s="65" t="s">
        <v>76</v>
      </c>
      <c r="D48" s="40"/>
      <c r="E48" s="58">
        <f t="shared" si="12"/>
        <v>0.55715277777777783</v>
      </c>
      <c r="F48" s="58">
        <f t="shared" si="13"/>
        <v>0.55127314814814821</v>
      </c>
      <c r="G48" s="58">
        <f t="shared" si="14"/>
        <v>0.54736111111111108</v>
      </c>
      <c r="H48" s="58">
        <f t="shared" si="15"/>
        <v>0.54456018518518523</v>
      </c>
      <c r="I48" s="58">
        <f t="shared" si="16"/>
        <v>0.54246527777777775</v>
      </c>
    </row>
    <row r="49" spans="1:9">
      <c r="A49" s="21">
        <f>A48+0.5</f>
        <v>14.600000000000001</v>
      </c>
      <c r="B49" s="20">
        <f>$B$9-A49</f>
        <v>4.1999999999999993</v>
      </c>
      <c r="C49" s="9" t="s">
        <v>65</v>
      </c>
      <c r="D49" s="9"/>
      <c r="E49" s="47">
        <f t="shared" si="12"/>
        <v>0.55819444444444444</v>
      </c>
      <c r="F49" s="47">
        <f t="shared" si="13"/>
        <v>0.55210648148148145</v>
      </c>
      <c r="G49" s="47">
        <f t="shared" si="14"/>
        <v>0.54805555555555552</v>
      </c>
      <c r="H49" s="47">
        <f t="shared" si="15"/>
        <v>0.54515046296296299</v>
      </c>
      <c r="I49" s="47">
        <f t="shared" si="16"/>
        <v>0.54298611111111117</v>
      </c>
    </row>
    <row r="50" spans="1:9">
      <c r="A50" s="21">
        <f>A48+0.7</f>
        <v>14.8</v>
      </c>
      <c r="B50" s="20">
        <f>$B$9-A50</f>
        <v>4</v>
      </c>
      <c r="C50" s="9" t="s">
        <v>66</v>
      </c>
      <c r="D50" s="9"/>
      <c r="E50" s="47">
        <f t="shared" si="12"/>
        <v>0.55861111111111117</v>
      </c>
      <c r="F50" s="47">
        <f t="shared" si="13"/>
        <v>0.55244212962962969</v>
      </c>
      <c r="G50" s="47">
        <f t="shared" si="14"/>
        <v>0.54833333333333334</v>
      </c>
      <c r="H50" s="47">
        <f t="shared" si="15"/>
        <v>0.54539351851851858</v>
      </c>
      <c r="I50" s="47">
        <f t="shared" si="16"/>
        <v>0.54319444444444442</v>
      </c>
    </row>
    <row r="51" spans="1:9">
      <c r="A51" s="21">
        <f>A48+1</f>
        <v>15.100000000000001</v>
      </c>
      <c r="B51" s="20">
        <f t="shared" ref="B51:B61" si="19">$B$9-A51</f>
        <v>3.6999999999999993</v>
      </c>
      <c r="C51" s="9" t="s">
        <v>9</v>
      </c>
      <c r="D51" s="9"/>
      <c r="E51" s="47">
        <f t="shared" si="12"/>
        <v>0.55923611111111116</v>
      </c>
      <c r="F51" s="47">
        <f t="shared" si="13"/>
        <v>0.5529398148148148</v>
      </c>
      <c r="G51" s="47">
        <f t="shared" si="14"/>
        <v>0.54874999999999996</v>
      </c>
      <c r="H51" s="47">
        <f t="shared" si="15"/>
        <v>0.54575231481481479</v>
      </c>
      <c r="I51" s="47">
        <f t="shared" si="16"/>
        <v>0.54350694444444447</v>
      </c>
    </row>
    <row r="52" spans="1:9">
      <c r="A52" s="21">
        <f>A48+1.5</f>
        <v>15.600000000000001</v>
      </c>
      <c r="B52" s="20">
        <f t="shared" si="19"/>
        <v>3.1999999999999993</v>
      </c>
      <c r="C52" s="9" t="s">
        <v>67</v>
      </c>
      <c r="D52" s="9"/>
      <c r="E52" s="47">
        <f t="shared" si="12"/>
        <v>0.56027777777777776</v>
      </c>
      <c r="F52" s="47">
        <f t="shared" si="13"/>
        <v>0.55377314814814815</v>
      </c>
      <c r="G52" s="47">
        <f t="shared" si="14"/>
        <v>0.5494444444444444</v>
      </c>
      <c r="H52" s="47">
        <f t="shared" si="15"/>
        <v>0.54634259259259266</v>
      </c>
      <c r="I52" s="47">
        <f t="shared" si="16"/>
        <v>0.54402777777777778</v>
      </c>
    </row>
    <row r="53" spans="1:9">
      <c r="A53" s="21">
        <f>A48+1.7</f>
        <v>15.8</v>
      </c>
      <c r="B53" s="20">
        <f t="shared" si="19"/>
        <v>3</v>
      </c>
      <c r="C53" s="23" t="s">
        <v>9</v>
      </c>
      <c r="D53" s="9"/>
      <c r="E53" s="47">
        <f t="shared" si="12"/>
        <v>0.5606944444444445</v>
      </c>
      <c r="F53" s="47">
        <f t="shared" si="13"/>
        <v>0.55410879629629628</v>
      </c>
      <c r="G53" s="47">
        <f t="shared" si="14"/>
        <v>0.54972222222222222</v>
      </c>
      <c r="H53" s="47">
        <f t="shared" si="15"/>
        <v>0.54658564814814814</v>
      </c>
      <c r="I53" s="47">
        <f t="shared" si="16"/>
        <v>0.54423611111111114</v>
      </c>
    </row>
    <row r="54" spans="1:9">
      <c r="A54" s="43">
        <f>A48+2.3</f>
        <v>16.400000000000002</v>
      </c>
      <c r="B54" s="44">
        <f t="shared" si="19"/>
        <v>2.3999999999999986</v>
      </c>
      <c r="C54" s="23" t="s">
        <v>9</v>
      </c>
      <c r="D54" s="46"/>
      <c r="E54" s="47">
        <f t="shared" si="12"/>
        <v>0.56194444444444447</v>
      </c>
      <c r="F54" s="47">
        <f t="shared" si="13"/>
        <v>0.55510416666666673</v>
      </c>
      <c r="G54" s="47">
        <f t="shared" si="14"/>
        <v>0.55055555555555558</v>
      </c>
      <c r="H54" s="47">
        <f t="shared" si="15"/>
        <v>0.54729166666666673</v>
      </c>
      <c r="I54" s="47">
        <f t="shared" si="16"/>
        <v>0.54486111111111113</v>
      </c>
    </row>
    <row r="55" spans="1:9">
      <c r="A55" s="43">
        <f>A48+2.5</f>
        <v>16.600000000000001</v>
      </c>
      <c r="B55" s="44">
        <f t="shared" si="19"/>
        <v>2.1999999999999993</v>
      </c>
      <c r="C55" s="45" t="s">
        <v>68</v>
      </c>
      <c r="D55" s="46"/>
      <c r="E55" s="47">
        <f t="shared" si="12"/>
        <v>0.56236111111111109</v>
      </c>
      <c r="F55" s="47">
        <f t="shared" si="13"/>
        <v>0.55543981481481486</v>
      </c>
      <c r="G55" s="47">
        <f t="shared" si="14"/>
        <v>0.5508333333333334</v>
      </c>
      <c r="H55" s="47">
        <f t="shared" si="15"/>
        <v>0.54753472222222221</v>
      </c>
      <c r="I55" s="47">
        <f t="shared" si="16"/>
        <v>0.5450694444444445</v>
      </c>
    </row>
    <row r="56" spans="1:9">
      <c r="A56" s="56">
        <f>A48+3.1</f>
        <v>17.200000000000003</v>
      </c>
      <c r="B56" s="57">
        <f t="shared" si="19"/>
        <v>1.5999999999999979</v>
      </c>
      <c r="C56" s="65" t="s">
        <v>69</v>
      </c>
      <c r="D56" s="40"/>
      <c r="E56" s="58">
        <f t="shared" si="12"/>
        <v>0.56361111111111117</v>
      </c>
      <c r="F56" s="58">
        <f t="shared" si="13"/>
        <v>0.5564351851851852</v>
      </c>
      <c r="G56" s="58">
        <f t="shared" si="14"/>
        <v>0.55166666666666664</v>
      </c>
      <c r="H56" s="58">
        <f t="shared" si="15"/>
        <v>0.54825231481481485</v>
      </c>
      <c r="I56" s="58">
        <f t="shared" si="16"/>
        <v>0.54569444444444448</v>
      </c>
    </row>
    <row r="57" spans="1:9">
      <c r="A57" s="59">
        <f>A48+3.2</f>
        <v>17.3</v>
      </c>
      <c r="B57" s="60">
        <f t="shared" si="19"/>
        <v>1.5</v>
      </c>
      <c r="C57" s="50" t="s">
        <v>70</v>
      </c>
      <c r="D57" s="61"/>
      <c r="E57" s="47">
        <f t="shared" si="12"/>
        <v>0.56381944444444443</v>
      </c>
      <c r="F57" s="47">
        <f t="shared" si="13"/>
        <v>0.55660879629629634</v>
      </c>
      <c r="G57" s="47">
        <f t="shared" si="14"/>
        <v>0.55180555555555555</v>
      </c>
      <c r="H57" s="47">
        <f t="shared" si="15"/>
        <v>0.54836805555555557</v>
      </c>
      <c r="I57" s="47">
        <f t="shared" si="16"/>
        <v>0.54579861111111116</v>
      </c>
    </row>
    <row r="58" spans="1:9">
      <c r="A58" s="41">
        <f>A48+3.6</f>
        <v>17.700000000000003</v>
      </c>
      <c r="B58" s="74">
        <f t="shared" si="19"/>
        <v>1.0999999999999979</v>
      </c>
      <c r="C58" s="28" t="s">
        <v>71</v>
      </c>
      <c r="D58" s="30"/>
      <c r="E58" s="47">
        <f t="shared" si="12"/>
        <v>0.56465277777777778</v>
      </c>
      <c r="F58" s="47">
        <f t="shared" si="13"/>
        <v>0.55726851851851855</v>
      </c>
      <c r="G58" s="47">
        <f t="shared" si="14"/>
        <v>0.55236111111111108</v>
      </c>
      <c r="H58" s="47">
        <f t="shared" si="15"/>
        <v>0.5488425925925926</v>
      </c>
      <c r="I58" s="47">
        <f t="shared" si="16"/>
        <v>0.54621527777777779</v>
      </c>
    </row>
    <row r="59" spans="1:9">
      <c r="A59" s="43">
        <f>A48+4.2</f>
        <v>18.3</v>
      </c>
      <c r="B59" s="44">
        <f t="shared" si="19"/>
        <v>0.5</v>
      </c>
      <c r="C59" s="46" t="s">
        <v>72</v>
      </c>
      <c r="D59" s="46"/>
      <c r="E59" s="47">
        <f t="shared" si="12"/>
        <v>0.56590277777777775</v>
      </c>
      <c r="F59" s="47">
        <f t="shared" si="13"/>
        <v>0.55827546296296293</v>
      </c>
      <c r="G59" s="47">
        <f t="shared" si="14"/>
        <v>0.55319444444444443</v>
      </c>
      <c r="H59" s="47">
        <f t="shared" si="15"/>
        <v>0.54956018518518523</v>
      </c>
      <c r="I59" s="47">
        <f t="shared" si="16"/>
        <v>0.54684027777777777</v>
      </c>
    </row>
    <row r="60" spans="1:9">
      <c r="A60" s="43">
        <f>A48+4.5</f>
        <v>18.600000000000001</v>
      </c>
      <c r="B60" s="44">
        <f t="shared" si="19"/>
        <v>0.19999999999999929</v>
      </c>
      <c r="C60" s="48" t="s">
        <v>73</v>
      </c>
      <c r="D60" s="46"/>
      <c r="E60" s="47">
        <f t="shared" si="12"/>
        <v>0.56652777777777774</v>
      </c>
      <c r="F60" s="47">
        <f t="shared" si="13"/>
        <v>0.55877314814814816</v>
      </c>
      <c r="G60" s="47">
        <f t="shared" si="14"/>
        <v>0.55361111111111116</v>
      </c>
      <c r="H60" s="47">
        <f t="shared" si="15"/>
        <v>0.54991898148148155</v>
      </c>
      <c r="I60" s="47">
        <f t="shared" si="16"/>
        <v>0.54715277777777782</v>
      </c>
    </row>
    <row r="61" spans="1:9">
      <c r="A61" s="56">
        <f>A48+4.7</f>
        <v>18.8</v>
      </c>
      <c r="B61" s="57">
        <f t="shared" si="19"/>
        <v>0</v>
      </c>
      <c r="C61" s="65" t="s">
        <v>2</v>
      </c>
      <c r="D61" s="40"/>
      <c r="E61" s="58">
        <f t="shared" si="12"/>
        <v>0.56694444444444447</v>
      </c>
      <c r="F61" s="58">
        <f t="shared" si="13"/>
        <v>0.55910879629629628</v>
      </c>
      <c r="G61" s="58">
        <f t="shared" si="14"/>
        <v>0.55388888888888888</v>
      </c>
      <c r="H61" s="58">
        <f t="shared" si="15"/>
        <v>0.55015046296296299</v>
      </c>
      <c r="I61" s="58">
        <f t="shared" si="16"/>
        <v>0.54736111111111108</v>
      </c>
    </row>
  </sheetData>
  <mergeCells count="4">
    <mergeCell ref="E4:I4"/>
    <mergeCell ref="E5:I5"/>
    <mergeCell ref="E6:I6"/>
    <mergeCell ref="E7:I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0"/>
  <sheetViews>
    <sheetView workbookViewId="0">
      <selection activeCell="K41" sqref="K41"/>
    </sheetView>
  </sheetViews>
  <sheetFormatPr defaultRowHeight="14.4"/>
  <cols>
    <col min="1" max="1" width="13.33203125" bestFit="1" customWidth="1"/>
    <col min="2" max="2" width="11.6640625" bestFit="1" customWidth="1"/>
    <col min="3" max="3" width="67.5546875" bestFit="1" customWidth="1"/>
    <col min="4" max="4" width="6.44140625" bestFit="1" customWidth="1"/>
  </cols>
  <sheetData>
    <row r="1" spans="1:9">
      <c r="A1" s="18"/>
      <c r="B1" s="10"/>
      <c r="C1" s="11"/>
      <c r="D1" s="11"/>
      <c r="E1" s="2"/>
      <c r="F1" s="3"/>
      <c r="G1" s="2"/>
      <c r="H1" s="2"/>
      <c r="I1" s="2"/>
    </row>
    <row r="2" spans="1:9">
      <c r="A2" s="18"/>
      <c r="B2" s="12"/>
      <c r="C2" s="39" t="s">
        <v>88</v>
      </c>
      <c r="D2" s="13"/>
      <c r="E2" s="4"/>
      <c r="F2" s="3"/>
      <c r="G2" s="2"/>
      <c r="H2" s="2"/>
      <c r="I2" s="2"/>
    </row>
    <row r="3" spans="1:9">
      <c r="A3" s="18"/>
      <c r="B3" s="14"/>
      <c r="C3" s="15" t="s">
        <v>87</v>
      </c>
      <c r="D3" s="15"/>
      <c r="E3" s="2"/>
      <c r="F3" s="3"/>
      <c r="G3" s="2"/>
      <c r="H3" s="2"/>
      <c r="I3" s="2"/>
    </row>
    <row r="4" spans="1:9">
      <c r="A4" s="1"/>
      <c r="B4" s="1"/>
      <c r="C4" s="14" t="s">
        <v>77</v>
      </c>
      <c r="D4" s="6"/>
      <c r="E4" s="82" t="s">
        <v>3</v>
      </c>
      <c r="F4" s="83"/>
      <c r="G4" s="83"/>
      <c r="H4" s="83"/>
      <c r="I4" s="84"/>
    </row>
    <row r="5" spans="1:9">
      <c r="A5" s="5"/>
      <c r="B5" s="5"/>
      <c r="C5" s="6"/>
      <c r="D5" s="6"/>
      <c r="E5" s="82" t="s">
        <v>4</v>
      </c>
      <c r="F5" s="83"/>
      <c r="G5" s="83"/>
      <c r="H5" s="83"/>
      <c r="I5" s="84"/>
    </row>
    <row r="6" spans="1:9" ht="15" thickBot="1">
      <c r="A6" s="5"/>
      <c r="B6" s="5"/>
      <c r="C6" s="6"/>
      <c r="D6" s="6"/>
      <c r="E6" s="85" t="s">
        <v>0</v>
      </c>
      <c r="F6" s="86"/>
      <c r="G6" s="86"/>
      <c r="H6" s="86"/>
      <c r="I6" s="87"/>
    </row>
    <row r="7" spans="1:9">
      <c r="A7" s="1"/>
      <c r="B7" s="1"/>
      <c r="C7" s="2"/>
      <c r="D7" s="2"/>
      <c r="E7" s="92" t="s">
        <v>5</v>
      </c>
      <c r="F7" s="93"/>
      <c r="G7" s="93"/>
      <c r="H7" s="93"/>
      <c r="I7" s="94"/>
    </row>
    <row r="8" spans="1:9">
      <c r="A8" s="19" t="s">
        <v>6</v>
      </c>
      <c r="B8" s="19" t="s">
        <v>7</v>
      </c>
      <c r="C8" s="19" t="s">
        <v>11</v>
      </c>
      <c r="D8" s="19"/>
      <c r="E8" s="19">
        <v>20</v>
      </c>
      <c r="F8" s="19">
        <v>25</v>
      </c>
      <c r="G8" s="19">
        <v>30</v>
      </c>
      <c r="H8" s="19">
        <v>35</v>
      </c>
      <c r="I8" s="19">
        <v>40</v>
      </c>
    </row>
    <row r="9" spans="1:9">
      <c r="A9" s="35">
        <v>0</v>
      </c>
      <c r="B9" s="34">
        <v>40.700000000000003</v>
      </c>
      <c r="C9" s="34" t="s">
        <v>64</v>
      </c>
      <c r="D9" s="34" t="s">
        <v>1</v>
      </c>
      <c r="E9" s="33">
        <v>0.58333333333333337</v>
      </c>
      <c r="F9" s="33">
        <v>0.58333333333333337</v>
      </c>
      <c r="G9" s="33">
        <v>0.58333333333333337</v>
      </c>
      <c r="H9" s="33">
        <v>0.58333333333333337</v>
      </c>
      <c r="I9" s="33">
        <v>0.58333333333333337</v>
      </c>
    </row>
    <row r="10" spans="1:9">
      <c r="A10" s="21">
        <v>1.2</v>
      </c>
      <c r="B10" s="20">
        <f>$B$9-A10</f>
        <v>39.5</v>
      </c>
      <c r="C10" s="9" t="s">
        <v>78</v>
      </c>
      <c r="D10" s="9"/>
      <c r="E10" s="24">
        <f t="shared" ref="E10:E21" si="0">TIME(,,(A10*3600)/$E$8)+$E$9</f>
        <v>0.58583333333333332</v>
      </c>
      <c r="F10" s="24">
        <f t="shared" ref="F10:F21" si="1">TIME(,,(A10*3600)/$F$8)+$E$9</f>
        <v>0.58532407407407416</v>
      </c>
      <c r="G10" s="24">
        <f t="shared" ref="G10:G21" si="2">TIME(,,(A10*3600)/$G$8)+$E$9</f>
        <v>0.58500000000000008</v>
      </c>
      <c r="H10" s="24">
        <f t="shared" ref="H10:H21" si="3">TIME(,,(A10*3600)/$H$8)+$E$9</f>
        <v>0.58475694444444448</v>
      </c>
      <c r="I10" s="24">
        <f t="shared" ref="I10:I21" si="4">TIME(,,(A10*3600)/$I$8)+$E$9</f>
        <v>0.58458333333333334</v>
      </c>
    </row>
    <row r="11" spans="1:9" ht="28.8">
      <c r="A11" s="21">
        <v>4</v>
      </c>
      <c r="B11" s="20">
        <f>$B$9-A11</f>
        <v>36.700000000000003</v>
      </c>
      <c r="C11" s="8" t="s">
        <v>80</v>
      </c>
      <c r="D11" s="9"/>
      <c r="E11" s="24">
        <f t="shared" si="0"/>
        <v>0.59166666666666667</v>
      </c>
      <c r="F11" s="24">
        <f t="shared" si="1"/>
        <v>0.59000000000000008</v>
      </c>
      <c r="G11" s="24">
        <f t="shared" si="2"/>
        <v>0.58888888888888891</v>
      </c>
      <c r="H11" s="24">
        <f t="shared" si="3"/>
        <v>0.58809027777777778</v>
      </c>
      <c r="I11" s="24">
        <f t="shared" si="4"/>
        <v>0.58750000000000002</v>
      </c>
    </row>
    <row r="12" spans="1:9">
      <c r="A12" s="21">
        <v>7.9</v>
      </c>
      <c r="B12" s="20">
        <f t="shared" ref="B12:B22" si="5">$B$9-A12</f>
        <v>32.800000000000004</v>
      </c>
      <c r="C12" s="9" t="s">
        <v>81</v>
      </c>
      <c r="D12" s="9"/>
      <c r="E12" s="24">
        <f t="shared" si="0"/>
        <v>0.59979166666666672</v>
      </c>
      <c r="F12" s="24">
        <f t="shared" si="1"/>
        <v>0.59649305555555554</v>
      </c>
      <c r="G12" s="24">
        <f t="shared" si="2"/>
        <v>0.59430555555555564</v>
      </c>
      <c r="H12" s="24">
        <f t="shared" si="3"/>
        <v>0.59273148148148147</v>
      </c>
      <c r="I12" s="24">
        <f t="shared" si="4"/>
        <v>0.59156249999999999</v>
      </c>
    </row>
    <row r="13" spans="1:9">
      <c r="A13" s="21">
        <v>12</v>
      </c>
      <c r="B13" s="20">
        <f t="shared" si="5"/>
        <v>28.700000000000003</v>
      </c>
      <c r="C13" s="9" t="s">
        <v>82</v>
      </c>
      <c r="D13" s="9"/>
      <c r="E13" s="24">
        <f t="shared" si="0"/>
        <v>0.60833333333333339</v>
      </c>
      <c r="F13" s="24">
        <f t="shared" si="1"/>
        <v>0.60333333333333339</v>
      </c>
      <c r="G13" s="24">
        <f t="shared" si="2"/>
        <v>0.60000000000000009</v>
      </c>
      <c r="H13" s="24">
        <f t="shared" si="3"/>
        <v>0.59761574074074075</v>
      </c>
      <c r="I13" s="24">
        <f t="shared" si="4"/>
        <v>0.59583333333333333</v>
      </c>
    </row>
    <row r="14" spans="1:9">
      <c r="A14" s="21">
        <v>12.1</v>
      </c>
      <c r="B14" s="20">
        <f t="shared" si="5"/>
        <v>28.6</v>
      </c>
      <c r="C14" s="23" t="s">
        <v>83</v>
      </c>
      <c r="D14" s="9"/>
      <c r="E14" s="24">
        <f t="shared" si="0"/>
        <v>0.60854166666666676</v>
      </c>
      <c r="F14" s="24">
        <f t="shared" si="1"/>
        <v>0.60349537037037038</v>
      </c>
      <c r="G14" s="24">
        <f t="shared" si="2"/>
        <v>0.60013888888888889</v>
      </c>
      <c r="H14" s="24">
        <f t="shared" si="3"/>
        <v>0.59773148148148147</v>
      </c>
      <c r="I14" s="24">
        <f t="shared" si="4"/>
        <v>0.59593750000000001</v>
      </c>
    </row>
    <row r="15" spans="1:9" ht="28.8">
      <c r="A15" s="43">
        <v>13.4</v>
      </c>
      <c r="B15" s="44">
        <f t="shared" si="5"/>
        <v>27.300000000000004</v>
      </c>
      <c r="C15" s="75" t="s">
        <v>84</v>
      </c>
      <c r="D15" s="46"/>
      <c r="E15" s="47">
        <f t="shared" si="0"/>
        <v>0.61125000000000007</v>
      </c>
      <c r="F15" s="47">
        <f t="shared" si="1"/>
        <v>0.60565972222222231</v>
      </c>
      <c r="G15" s="47">
        <f t="shared" si="2"/>
        <v>0.6019444444444445</v>
      </c>
      <c r="H15" s="47">
        <f t="shared" si="3"/>
        <v>0.59928240740740746</v>
      </c>
      <c r="I15" s="47">
        <f t="shared" si="4"/>
        <v>0.59729166666666667</v>
      </c>
    </row>
    <row r="16" spans="1:9" ht="28.8">
      <c r="A16" s="43">
        <v>15.2</v>
      </c>
      <c r="B16" s="44">
        <f t="shared" si="5"/>
        <v>25.500000000000004</v>
      </c>
      <c r="C16" s="51" t="s">
        <v>85</v>
      </c>
      <c r="D16" s="46"/>
      <c r="E16" s="47">
        <f t="shared" si="0"/>
        <v>0.61499999999999999</v>
      </c>
      <c r="F16" s="47">
        <f t="shared" si="1"/>
        <v>0.60865740740740748</v>
      </c>
      <c r="G16" s="47">
        <f t="shared" si="2"/>
        <v>0.60444444444444445</v>
      </c>
      <c r="H16" s="47">
        <f t="shared" si="3"/>
        <v>0.6014236111111112</v>
      </c>
      <c r="I16" s="47">
        <f t="shared" si="4"/>
        <v>0.59916666666666674</v>
      </c>
    </row>
    <row r="17" spans="1:9">
      <c r="A17" s="41">
        <v>17.3</v>
      </c>
      <c r="B17" s="74">
        <f t="shared" si="5"/>
        <v>23.400000000000002</v>
      </c>
      <c r="C17" s="28" t="s">
        <v>86</v>
      </c>
      <c r="D17" s="30"/>
      <c r="E17" s="42">
        <f t="shared" si="0"/>
        <v>0.61937500000000001</v>
      </c>
      <c r="F17" s="42">
        <f t="shared" si="1"/>
        <v>0.61216435185185192</v>
      </c>
      <c r="G17" s="42">
        <f t="shared" si="2"/>
        <v>0.60736111111111113</v>
      </c>
      <c r="H17" s="42">
        <f t="shared" si="3"/>
        <v>0.60392361111111115</v>
      </c>
      <c r="I17" s="42">
        <f t="shared" si="4"/>
        <v>0.60135416666666675</v>
      </c>
    </row>
    <row r="18" spans="1:9">
      <c r="A18" s="59">
        <v>17.5</v>
      </c>
      <c r="B18" s="60">
        <f t="shared" si="5"/>
        <v>23.200000000000003</v>
      </c>
      <c r="C18" s="50" t="s">
        <v>89</v>
      </c>
      <c r="D18" s="61"/>
      <c r="E18" s="62">
        <f t="shared" si="0"/>
        <v>0.61979166666666674</v>
      </c>
      <c r="F18" s="62">
        <f t="shared" si="1"/>
        <v>0.61250000000000004</v>
      </c>
      <c r="G18" s="62">
        <f t="shared" si="2"/>
        <v>0.60763888888888895</v>
      </c>
      <c r="H18" s="62">
        <f t="shared" si="3"/>
        <v>0.60416666666666674</v>
      </c>
      <c r="I18" s="62">
        <f t="shared" si="4"/>
        <v>0.6015625</v>
      </c>
    </row>
    <row r="19" spans="1:9">
      <c r="A19" s="41">
        <f>A18+1</f>
        <v>18.5</v>
      </c>
      <c r="B19" s="74">
        <f t="shared" si="5"/>
        <v>22.200000000000003</v>
      </c>
      <c r="C19" s="28" t="s">
        <v>10</v>
      </c>
      <c r="D19" s="30"/>
      <c r="E19" s="42">
        <f t="shared" si="0"/>
        <v>0.62187500000000007</v>
      </c>
      <c r="F19" s="42">
        <f t="shared" si="1"/>
        <v>0.61416666666666675</v>
      </c>
      <c r="G19" s="42">
        <f t="shared" si="2"/>
        <v>0.60902777777777783</v>
      </c>
      <c r="H19" s="42">
        <f t="shared" si="3"/>
        <v>0.60534722222222226</v>
      </c>
      <c r="I19" s="42">
        <f t="shared" si="4"/>
        <v>0.60260416666666672</v>
      </c>
    </row>
    <row r="20" spans="1:9">
      <c r="A20" s="43">
        <f>A18+1.1</f>
        <v>18.600000000000001</v>
      </c>
      <c r="B20" s="44">
        <f t="shared" si="5"/>
        <v>22.1</v>
      </c>
      <c r="C20" s="46" t="s">
        <v>8</v>
      </c>
      <c r="D20" s="46"/>
      <c r="E20" s="47">
        <f t="shared" si="0"/>
        <v>0.62208333333333332</v>
      </c>
      <c r="F20" s="47">
        <f t="shared" si="1"/>
        <v>0.61432870370370374</v>
      </c>
      <c r="G20" s="47">
        <f t="shared" si="2"/>
        <v>0.60916666666666675</v>
      </c>
      <c r="H20" s="47">
        <f t="shared" si="3"/>
        <v>0.60547453703703713</v>
      </c>
      <c r="I20" s="47">
        <f t="shared" si="4"/>
        <v>0.6027083333333334</v>
      </c>
    </row>
    <row r="21" spans="1:9">
      <c r="A21" s="43">
        <f>A19+1.2</f>
        <v>19.7</v>
      </c>
      <c r="B21" s="44">
        <f t="shared" si="5"/>
        <v>21.000000000000004</v>
      </c>
      <c r="C21" s="48" t="s">
        <v>8</v>
      </c>
      <c r="D21" s="46"/>
      <c r="E21" s="47">
        <f t="shared" si="0"/>
        <v>0.62437500000000001</v>
      </c>
      <c r="F21" s="47">
        <f t="shared" si="1"/>
        <v>0.61615740740740743</v>
      </c>
      <c r="G21" s="47">
        <f t="shared" si="2"/>
        <v>0.61069444444444443</v>
      </c>
      <c r="H21" s="47">
        <f t="shared" si="3"/>
        <v>0.60678240740740741</v>
      </c>
      <c r="I21" s="47">
        <f t="shared" si="4"/>
        <v>0.60385416666666669</v>
      </c>
    </row>
    <row r="22" spans="1:9">
      <c r="A22" s="41">
        <f>A19+2.2</f>
        <v>20.7</v>
      </c>
      <c r="B22" s="74">
        <f t="shared" si="5"/>
        <v>20.000000000000004</v>
      </c>
      <c r="C22" s="28" t="s">
        <v>90</v>
      </c>
      <c r="D22" s="30"/>
      <c r="E22" s="42">
        <f t="shared" ref="E22:E40" si="6">TIME(,,(A22*3600)/$E$8)+$E$9</f>
        <v>0.62645833333333334</v>
      </c>
      <c r="F22" s="42">
        <f t="shared" ref="F22:F40" si="7">TIME(,,(A22*3600)/$F$8)+$E$9</f>
        <v>0.61782407407407414</v>
      </c>
      <c r="G22" s="42">
        <f t="shared" ref="G22:G40" si="8">TIME(,,(A22*3600)/$G$8)+$E$9</f>
        <v>0.61208333333333331</v>
      </c>
      <c r="H22" s="42">
        <f t="shared" ref="H22:H40" si="9">TIME(,,(A22*3600)/$H$8)+$E$9</f>
        <v>0.60797453703703708</v>
      </c>
      <c r="I22" s="42">
        <f t="shared" ref="I22:I40" si="10">TIME(,,(A22*3600)/$I$8)+$E$9</f>
        <v>0.60489583333333341</v>
      </c>
    </row>
    <row r="23" spans="1:9">
      <c r="A23" s="21">
        <f>A19+1.9</f>
        <v>20.399999999999999</v>
      </c>
      <c r="B23" s="20">
        <f>$B$9-A23</f>
        <v>20.300000000000004</v>
      </c>
      <c r="C23" s="9" t="s">
        <v>91</v>
      </c>
      <c r="D23" s="9"/>
      <c r="E23" s="47">
        <f t="shared" si="6"/>
        <v>0.62583333333333335</v>
      </c>
      <c r="F23" s="47">
        <f t="shared" si="7"/>
        <v>0.61732638888888891</v>
      </c>
      <c r="G23" s="47">
        <f t="shared" si="8"/>
        <v>0.61166666666666669</v>
      </c>
      <c r="H23" s="47">
        <f t="shared" si="9"/>
        <v>0.60761574074074076</v>
      </c>
      <c r="I23" s="47">
        <f t="shared" si="10"/>
        <v>0.60458333333333336</v>
      </c>
    </row>
    <row r="24" spans="1:9" ht="28.8">
      <c r="A24" s="21">
        <f>A19+4</f>
        <v>22.5</v>
      </c>
      <c r="B24" s="20">
        <f>$B$9-A24</f>
        <v>18.200000000000003</v>
      </c>
      <c r="C24" s="8" t="s">
        <v>92</v>
      </c>
      <c r="D24" s="9"/>
      <c r="E24" s="47">
        <f t="shared" si="6"/>
        <v>0.63020833333333337</v>
      </c>
      <c r="F24" s="47">
        <f t="shared" si="7"/>
        <v>0.62083333333333335</v>
      </c>
      <c r="G24" s="47">
        <f t="shared" si="8"/>
        <v>0.61458333333333337</v>
      </c>
      <c r="H24" s="47">
        <f t="shared" si="9"/>
        <v>0.61011574074074082</v>
      </c>
      <c r="I24" s="47">
        <f t="shared" si="10"/>
        <v>0.60677083333333337</v>
      </c>
    </row>
    <row r="25" spans="1:9" ht="28.8">
      <c r="A25" s="21">
        <f>A19+5.8</f>
        <v>24.3</v>
      </c>
      <c r="B25" s="20">
        <f t="shared" ref="B25:B33" si="11">$B$9-A25</f>
        <v>16.400000000000002</v>
      </c>
      <c r="C25" s="8" t="s">
        <v>93</v>
      </c>
      <c r="D25" s="9"/>
      <c r="E25" s="47">
        <f t="shared" si="6"/>
        <v>0.6339583333333334</v>
      </c>
      <c r="F25" s="47">
        <f t="shared" si="7"/>
        <v>0.62383101851851852</v>
      </c>
      <c r="G25" s="47">
        <f t="shared" si="8"/>
        <v>0.61708333333333343</v>
      </c>
      <c r="H25" s="47">
        <f t="shared" si="9"/>
        <v>0.61225694444444445</v>
      </c>
      <c r="I25" s="47">
        <f t="shared" si="10"/>
        <v>0.60864583333333333</v>
      </c>
    </row>
    <row r="26" spans="1:9">
      <c r="A26" s="21">
        <f>A19+6</f>
        <v>24.5</v>
      </c>
      <c r="B26" s="20">
        <f t="shared" si="11"/>
        <v>16.200000000000003</v>
      </c>
      <c r="C26" s="23" t="s">
        <v>94</v>
      </c>
      <c r="D26" s="9"/>
      <c r="E26" s="47">
        <f t="shared" si="6"/>
        <v>0.63437500000000002</v>
      </c>
      <c r="F26" s="47">
        <f t="shared" si="7"/>
        <v>0.62416666666666676</v>
      </c>
      <c r="G26" s="47">
        <f t="shared" si="8"/>
        <v>0.61736111111111114</v>
      </c>
      <c r="H26" s="47">
        <f t="shared" si="9"/>
        <v>0.61250000000000004</v>
      </c>
      <c r="I26" s="47">
        <f t="shared" si="10"/>
        <v>0.6088541666666667</v>
      </c>
    </row>
    <row r="27" spans="1:9">
      <c r="A27" s="43">
        <f>A26+1.4</f>
        <v>25.9</v>
      </c>
      <c r="B27" s="44">
        <f t="shared" si="11"/>
        <v>14.800000000000004</v>
      </c>
      <c r="C27" s="23" t="s">
        <v>95</v>
      </c>
      <c r="D27" s="46"/>
      <c r="E27" s="47">
        <f t="shared" si="6"/>
        <v>0.6372916666666667</v>
      </c>
      <c r="F27" s="47">
        <f t="shared" si="7"/>
        <v>0.62649305555555557</v>
      </c>
      <c r="G27" s="47">
        <f t="shared" si="8"/>
        <v>0.61930555555555555</v>
      </c>
      <c r="H27" s="47">
        <f t="shared" si="9"/>
        <v>0.61416666666666675</v>
      </c>
      <c r="I27" s="47">
        <f t="shared" si="10"/>
        <v>0.61031250000000004</v>
      </c>
    </row>
    <row r="28" spans="1:9">
      <c r="A28" s="43">
        <f>A26+5.5</f>
        <v>30</v>
      </c>
      <c r="B28" s="44">
        <f t="shared" si="11"/>
        <v>10.700000000000003</v>
      </c>
      <c r="C28" s="45" t="s">
        <v>96</v>
      </c>
      <c r="D28" s="46"/>
      <c r="E28" s="47">
        <f t="shared" si="6"/>
        <v>0.64583333333333337</v>
      </c>
      <c r="F28" s="47">
        <f t="shared" si="7"/>
        <v>0.63333333333333341</v>
      </c>
      <c r="G28" s="47">
        <f t="shared" si="8"/>
        <v>0.625</v>
      </c>
      <c r="H28" s="47">
        <f t="shared" si="9"/>
        <v>0.61903935185185188</v>
      </c>
      <c r="I28" s="47">
        <f t="shared" si="10"/>
        <v>0.61458333333333337</v>
      </c>
    </row>
    <row r="29" spans="1:9" ht="28.8">
      <c r="A29" s="59">
        <f>A26+9</f>
        <v>33.5</v>
      </c>
      <c r="B29" s="60">
        <f t="shared" si="11"/>
        <v>7.2000000000000028</v>
      </c>
      <c r="C29" s="50" t="s">
        <v>97</v>
      </c>
      <c r="D29" s="61"/>
      <c r="E29" s="47">
        <f t="shared" si="6"/>
        <v>0.65312500000000007</v>
      </c>
      <c r="F29" s="47">
        <f t="shared" si="7"/>
        <v>0.63916666666666666</v>
      </c>
      <c r="G29" s="47">
        <f t="shared" si="8"/>
        <v>0.6298611111111112</v>
      </c>
      <c r="H29" s="47">
        <f t="shared" si="9"/>
        <v>0.62320601851851853</v>
      </c>
      <c r="I29" s="47">
        <f t="shared" si="10"/>
        <v>0.61822916666666672</v>
      </c>
    </row>
    <row r="30" spans="1:9">
      <c r="A30" s="41">
        <f>A26+12.2</f>
        <v>36.700000000000003</v>
      </c>
      <c r="B30" s="74">
        <f t="shared" si="11"/>
        <v>4</v>
      </c>
      <c r="C30" s="28" t="s">
        <v>79</v>
      </c>
      <c r="D30" s="30"/>
      <c r="E30" s="47">
        <f t="shared" si="6"/>
        <v>0.65979166666666667</v>
      </c>
      <c r="F30" s="47">
        <f t="shared" si="7"/>
        <v>0.64449074074074075</v>
      </c>
      <c r="G30" s="47">
        <f t="shared" si="8"/>
        <v>0.63430555555555557</v>
      </c>
      <c r="H30" s="47">
        <f t="shared" si="9"/>
        <v>0.62701388888888898</v>
      </c>
      <c r="I30" s="47">
        <f t="shared" si="10"/>
        <v>0.62156250000000002</v>
      </c>
    </row>
    <row r="31" spans="1:9">
      <c r="A31" s="43">
        <f>A26+13.2</f>
        <v>37.700000000000003</v>
      </c>
      <c r="B31" s="44">
        <f t="shared" si="11"/>
        <v>3</v>
      </c>
      <c r="C31" s="46" t="s">
        <v>98</v>
      </c>
      <c r="D31" s="46"/>
      <c r="E31" s="47">
        <f t="shared" si="6"/>
        <v>0.66187499999999999</v>
      </c>
      <c r="F31" s="47">
        <f t="shared" si="7"/>
        <v>0.64615740740740746</v>
      </c>
      <c r="G31" s="47">
        <f t="shared" si="8"/>
        <v>0.63569444444444445</v>
      </c>
      <c r="H31" s="47">
        <f t="shared" si="9"/>
        <v>0.62820601851851854</v>
      </c>
      <c r="I31" s="47">
        <f t="shared" si="10"/>
        <v>0.62260416666666674</v>
      </c>
    </row>
    <row r="32" spans="1:9">
      <c r="A32" s="43">
        <f>A26+13</f>
        <v>37.5</v>
      </c>
      <c r="B32" s="44">
        <f t="shared" si="11"/>
        <v>3.2000000000000028</v>
      </c>
      <c r="C32" s="48" t="s">
        <v>99</v>
      </c>
      <c r="D32" s="46"/>
      <c r="E32" s="47">
        <f t="shared" si="6"/>
        <v>0.66145833333333337</v>
      </c>
      <c r="F32" s="47">
        <f t="shared" si="7"/>
        <v>0.64583333333333337</v>
      </c>
      <c r="G32" s="47">
        <f t="shared" si="8"/>
        <v>0.63541666666666674</v>
      </c>
      <c r="H32" s="47">
        <f t="shared" si="9"/>
        <v>0.62797453703703709</v>
      </c>
      <c r="I32" s="47">
        <f t="shared" si="10"/>
        <v>0.62239583333333337</v>
      </c>
    </row>
    <row r="33" spans="1:9">
      <c r="A33" s="41">
        <f>A32+0.5</f>
        <v>38</v>
      </c>
      <c r="B33" s="74">
        <f t="shared" si="11"/>
        <v>2.7000000000000028</v>
      </c>
      <c r="C33" s="28" t="s">
        <v>9</v>
      </c>
      <c r="D33" s="30"/>
      <c r="E33" s="42">
        <f t="shared" si="6"/>
        <v>0.66250000000000009</v>
      </c>
      <c r="F33" s="42">
        <f t="shared" si="7"/>
        <v>0.64666666666666672</v>
      </c>
      <c r="G33" s="42">
        <f t="shared" si="8"/>
        <v>0.63611111111111118</v>
      </c>
      <c r="H33" s="42">
        <f t="shared" si="9"/>
        <v>0.62856481481481485</v>
      </c>
      <c r="I33" s="42">
        <f t="shared" si="10"/>
        <v>0.62291666666666667</v>
      </c>
    </row>
    <row r="34" spans="1:9">
      <c r="A34" s="21">
        <f>A32+0.8</f>
        <v>38.299999999999997</v>
      </c>
      <c r="B34" s="20">
        <f>$B$9-A34</f>
        <v>2.4000000000000057</v>
      </c>
      <c r="C34" s="28" t="s">
        <v>68</v>
      </c>
      <c r="D34" s="9"/>
      <c r="E34" s="47">
        <f t="shared" si="6"/>
        <v>0.66312500000000008</v>
      </c>
      <c r="F34" s="47">
        <f t="shared" si="7"/>
        <v>0.64716435185185195</v>
      </c>
      <c r="G34" s="47">
        <f t="shared" si="8"/>
        <v>0.6365277777777778</v>
      </c>
      <c r="H34" s="47">
        <f t="shared" si="9"/>
        <v>0.62892361111111117</v>
      </c>
      <c r="I34" s="47">
        <f t="shared" si="10"/>
        <v>0.62322916666666672</v>
      </c>
    </row>
    <row r="35" spans="1:9">
      <c r="A35" s="56">
        <f>A32+1.3</f>
        <v>38.799999999999997</v>
      </c>
      <c r="B35" s="57">
        <f>$B$9-A35</f>
        <v>1.9000000000000057</v>
      </c>
      <c r="C35" s="40" t="s">
        <v>69</v>
      </c>
      <c r="D35" s="40"/>
      <c r="E35" s="58">
        <f t="shared" si="6"/>
        <v>0.66416666666666668</v>
      </c>
      <c r="F35" s="58">
        <f t="shared" si="7"/>
        <v>0.64799768518518519</v>
      </c>
      <c r="G35" s="58">
        <f t="shared" si="8"/>
        <v>0.63722222222222225</v>
      </c>
      <c r="H35" s="58">
        <f t="shared" si="9"/>
        <v>0.62951388888888893</v>
      </c>
      <c r="I35" s="58">
        <f t="shared" si="10"/>
        <v>0.62375000000000003</v>
      </c>
    </row>
    <row r="36" spans="1:9">
      <c r="A36" s="21">
        <f>A32+1.5</f>
        <v>39</v>
      </c>
      <c r="B36" s="20">
        <f t="shared" ref="B36:B40" si="12">$B$9-A36</f>
        <v>1.7000000000000028</v>
      </c>
      <c r="C36" s="9" t="s">
        <v>70</v>
      </c>
      <c r="D36" s="9"/>
      <c r="E36" s="47">
        <f t="shared" si="6"/>
        <v>0.66458333333333341</v>
      </c>
      <c r="F36" s="47">
        <f t="shared" si="7"/>
        <v>0.64833333333333332</v>
      </c>
      <c r="G36" s="47">
        <f t="shared" si="8"/>
        <v>0.63750000000000007</v>
      </c>
      <c r="H36" s="47">
        <f t="shared" si="9"/>
        <v>0.62975694444444452</v>
      </c>
      <c r="I36" s="47">
        <f t="shared" si="10"/>
        <v>0.62395833333333339</v>
      </c>
    </row>
    <row r="37" spans="1:9">
      <c r="A37" s="21">
        <f>A32+2</f>
        <v>39.5</v>
      </c>
      <c r="B37" s="20">
        <f t="shared" si="12"/>
        <v>1.2000000000000028</v>
      </c>
      <c r="C37" s="9" t="s">
        <v>71</v>
      </c>
      <c r="D37" s="9"/>
      <c r="E37" s="47">
        <f t="shared" si="6"/>
        <v>0.66562500000000002</v>
      </c>
      <c r="F37" s="47">
        <f t="shared" si="7"/>
        <v>0.64916666666666667</v>
      </c>
      <c r="G37" s="47">
        <f t="shared" si="8"/>
        <v>0.63819444444444451</v>
      </c>
      <c r="H37" s="47">
        <f t="shared" si="9"/>
        <v>0.63034722222222228</v>
      </c>
      <c r="I37" s="47">
        <f t="shared" si="10"/>
        <v>0.6244791666666667</v>
      </c>
    </row>
    <row r="38" spans="1:9">
      <c r="A38" s="21">
        <f>A32+2.4</f>
        <v>39.9</v>
      </c>
      <c r="B38" s="20">
        <f t="shared" si="12"/>
        <v>0.80000000000000426</v>
      </c>
      <c r="C38" s="23" t="s">
        <v>100</v>
      </c>
      <c r="D38" s="9"/>
      <c r="E38" s="47">
        <f t="shared" si="6"/>
        <v>0.66645833333333337</v>
      </c>
      <c r="F38" s="47">
        <f t="shared" si="7"/>
        <v>0.64982638888888888</v>
      </c>
      <c r="G38" s="47">
        <f t="shared" si="8"/>
        <v>0.63875000000000004</v>
      </c>
      <c r="H38" s="47">
        <f t="shared" si="9"/>
        <v>0.63083333333333336</v>
      </c>
      <c r="I38" s="47">
        <f t="shared" si="10"/>
        <v>0.62489583333333343</v>
      </c>
    </row>
    <row r="39" spans="1:9">
      <c r="A39" s="21">
        <f>A32+2.8</f>
        <v>40.299999999999997</v>
      </c>
      <c r="B39" s="44">
        <f t="shared" si="12"/>
        <v>0.40000000000000568</v>
      </c>
      <c r="C39" s="23" t="s">
        <v>73</v>
      </c>
      <c r="D39" s="46"/>
      <c r="E39" s="47">
        <f t="shared" si="6"/>
        <v>0.66729166666666673</v>
      </c>
      <c r="F39" s="47">
        <f t="shared" si="7"/>
        <v>0.65049768518518525</v>
      </c>
      <c r="G39" s="47">
        <f t="shared" si="8"/>
        <v>0.63930555555555557</v>
      </c>
      <c r="H39" s="47">
        <f t="shared" si="9"/>
        <v>0.63130787037037039</v>
      </c>
      <c r="I39" s="47">
        <f t="shared" si="10"/>
        <v>0.62531250000000005</v>
      </c>
    </row>
    <row r="40" spans="1:9">
      <c r="A40" s="56">
        <f>A32+3.2</f>
        <v>40.700000000000003</v>
      </c>
      <c r="B40" s="57">
        <f t="shared" si="12"/>
        <v>0</v>
      </c>
      <c r="C40" s="63" t="s">
        <v>2</v>
      </c>
      <c r="D40" s="40"/>
      <c r="E40" s="58">
        <f t="shared" si="6"/>
        <v>0.66812500000000008</v>
      </c>
      <c r="F40" s="58">
        <f t="shared" si="7"/>
        <v>0.65115740740740746</v>
      </c>
      <c r="G40" s="58">
        <f t="shared" si="8"/>
        <v>0.6398611111111111</v>
      </c>
      <c r="H40" s="58">
        <f t="shared" si="9"/>
        <v>0.63178240740740743</v>
      </c>
      <c r="I40" s="58">
        <f t="shared" si="10"/>
        <v>0.62572916666666667</v>
      </c>
    </row>
  </sheetData>
  <mergeCells count="4">
    <mergeCell ref="E4:I4"/>
    <mergeCell ref="E5:I5"/>
    <mergeCell ref="E6:I6"/>
    <mergeCell ref="E7:I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5</vt:i4>
      </vt:variant>
    </vt:vector>
  </HeadingPairs>
  <TitlesOfParts>
    <vt:vector size="5" baseType="lpstr">
      <vt:lpstr>Maros rovid</vt:lpstr>
      <vt:lpstr>Sepsi rovid</vt:lpstr>
      <vt:lpstr>Sepsi hosszu</vt:lpstr>
      <vt:lpstr>Csik rovid</vt:lpstr>
      <vt:lpstr>Csik hosszu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</dc:creator>
  <cp:lastModifiedBy>László Lukács</cp:lastModifiedBy>
  <cp:lastPrinted>2021-08-07T08:34:47Z</cp:lastPrinted>
  <dcterms:created xsi:type="dcterms:W3CDTF">2020-05-28T05:42:03Z</dcterms:created>
  <dcterms:modified xsi:type="dcterms:W3CDTF">2026-05-06T04:42:37Z</dcterms:modified>
</cp:coreProperties>
</file>